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VPN\Ausschreibung\Apartment\2024\045-24-VV-BAp Hausmeisterdienstleistungen\02 Vergabeunterlagen\02_Angebotsphase\FINAL\"/>
    </mc:Choice>
  </mc:AlternateContent>
  <xr:revisionPtr revIDLastSave="0" documentId="13_ncr:1_{F53903BA-4D76-4552-BB25-1493C7CF8A77}" xr6:coauthVersionLast="47" xr6:coauthVersionMax="47" xr10:uidLastSave="{00000000-0000-0000-0000-000000000000}"/>
  <bookViews>
    <workbookView xWindow="-110" yWindow="-110" windowWidth="34620" windowHeight="13900" activeTab="3" xr2:uid="{2755DD5C-82A1-46A4-9C91-BC7F7D6FA2EB}"/>
  </bookViews>
  <sheets>
    <sheet name="D07_L3.0 Deckblatt" sheetId="11" r:id="rId1"/>
    <sheet name="D07_L3.1 Objekt- &amp; Preiskatalog" sheetId="13" r:id="rId2"/>
    <sheet name="D07_L3.2 Stundensätze" sheetId="8" r:id="rId3"/>
    <sheet name="D07_L3.3 Sonderleistung" sheetId="10" r:id="rId4"/>
  </sheets>
  <definedNames>
    <definedName name="_xlnm._FilterDatabase" localSheetId="1" hidden="1">'D07_L3.1 Objekt- &amp; Preiskatalog'!$C$2:$AP$28</definedName>
    <definedName name="brutto" localSheetId="1">'D07_L3.1 Objekt- &amp; Preiskatalog'!$AL$24</definedName>
    <definedName name="brutto">#REF!</definedName>
    <definedName name="_xlnm.Print_Area" localSheetId="0">'D07_L3.0 Deckblatt'!$A$1:$E$22</definedName>
    <definedName name="_xlnm.Print_Area" localSheetId="1">'D07_L3.1 Objekt- &amp; Preiskatalog'!$A$1:$AP$24</definedName>
    <definedName name="_xlnm.Print_Area" localSheetId="2">'D07_L3.2 Stundensätze'!$A$1:$K$10</definedName>
    <definedName name="_xlnm.Print_Titles" localSheetId="1">'D07_L3.1 Objekt- &amp; Preiskatalog'!$1:$2</definedName>
    <definedName name="Netto" localSheetId="1">'D07_L3.1 Objekt- &amp; Preiskatalog'!#REF!</definedName>
    <definedName name="Netto">'D07_L3.0 Deckblatt'!$D$19</definedName>
    <definedName name="Ust" localSheetId="1">'D07_L3.1 Objekt- &amp; Preiskatalog'!$AK$23</definedName>
    <definedName name="U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1" l="1"/>
  <c r="E21" i="11"/>
  <c r="E20" i="11"/>
  <c r="D20" i="11"/>
  <c r="E19" i="11"/>
  <c r="D19" i="11"/>
  <c r="E18" i="11"/>
  <c r="E17" i="11"/>
  <c r="J3" i="10"/>
  <c r="J2" i="10"/>
  <c r="J4" i="10" s="1"/>
  <c r="D18" i="11" s="1"/>
  <c r="K3" i="8"/>
  <c r="K4" i="8"/>
  <c r="K5" i="8"/>
  <c r="K6" i="8"/>
  <c r="K7" i="8"/>
  <c r="K2" i="8"/>
  <c r="K8" i="8" s="1"/>
  <c r="D17" i="11" s="1"/>
  <c r="U23" i="13"/>
  <c r="AK17" i="13"/>
  <c r="S17" i="13"/>
  <c r="T17" i="13" s="1"/>
  <c r="AK16" i="13"/>
  <c r="S16" i="13"/>
  <c r="T16" i="13" s="1"/>
  <c r="AK15" i="13"/>
  <c r="S15" i="13"/>
  <c r="AK13" i="13"/>
  <c r="S13" i="13"/>
  <c r="AK12" i="13"/>
  <c r="S12" i="13"/>
  <c r="AK11" i="13"/>
  <c r="S11" i="13"/>
  <c r="AK10" i="13"/>
  <c r="T10" i="13"/>
  <c r="S10" i="13"/>
  <c r="AK9" i="13"/>
  <c r="S9" i="13"/>
  <c r="AK8" i="13"/>
  <c r="S8" i="13"/>
  <c r="AK7" i="13"/>
  <c r="S7" i="13"/>
  <c r="AK6" i="13"/>
  <c r="S6" i="13"/>
  <c r="AK5" i="13"/>
  <c r="S5" i="13"/>
  <c r="AK4" i="13"/>
  <c r="S4" i="13"/>
  <c r="AK3" i="13"/>
  <c r="S3" i="13"/>
  <c r="AL17" i="13" l="1"/>
  <c r="AO17" i="13"/>
  <c r="AP17" i="13" s="1"/>
  <c r="AO16" i="13"/>
  <c r="AP16" i="13" s="1"/>
  <c r="AL16" i="13"/>
  <c r="AO15" i="13"/>
  <c r="AP15" i="13" s="1"/>
  <c r="AL15" i="13"/>
  <c r="AO13" i="13"/>
  <c r="AP13" i="13" s="1"/>
  <c r="AL13" i="13"/>
  <c r="AO12" i="13"/>
  <c r="AP12" i="13" s="1"/>
  <c r="AL12" i="13"/>
  <c r="AO11" i="13"/>
  <c r="AP11" i="13" s="1"/>
  <c r="AL11" i="13"/>
  <c r="AL10" i="13"/>
  <c r="AO10" i="13"/>
  <c r="AP10" i="13" s="1"/>
  <c r="AO9" i="13"/>
  <c r="AP9" i="13" s="1"/>
  <c r="AL9" i="13"/>
  <c r="AO8" i="13"/>
  <c r="AP8" i="13" s="1"/>
  <c r="AL8" i="13"/>
  <c r="AL7" i="13"/>
  <c r="AO7" i="13"/>
  <c r="AP7" i="13" s="1"/>
  <c r="AO6" i="13"/>
  <c r="AP6" i="13" s="1"/>
  <c r="AL6" i="13"/>
  <c r="AL5" i="13"/>
  <c r="AO5" i="13"/>
  <c r="AP5" i="13" s="1"/>
  <c r="AL4" i="13"/>
  <c r="AO4" i="13"/>
  <c r="AP4" i="13" s="1"/>
  <c r="AO3" i="13"/>
  <c r="AP3" i="13" s="1"/>
  <c r="AL3" i="13"/>
  <c r="AP22" i="13" l="1"/>
  <c r="AL22" i="13"/>
  <c r="AP23" i="13" l="1"/>
  <c r="AP24" i="13" s="1"/>
  <c r="E16" i="11"/>
  <c r="AL23" i="13"/>
  <c r="AL24" i="13" s="1"/>
  <c r="D16" i="11"/>
</calcChain>
</file>

<file path=xl/sharedStrings.xml><?xml version="1.0" encoding="utf-8"?>
<sst xmlns="http://schemas.openxmlformats.org/spreadsheetml/2006/main" count="601" uniqueCount="251">
  <si>
    <t xml:space="preserve">Auftragnehmer: </t>
  </si>
  <si>
    <t>Straße:</t>
  </si>
  <si>
    <t>Ort, PLZ:</t>
  </si>
  <si>
    <t>alle in gelb gekennzeichneten Felder sind durch den Bieter zu befüllen</t>
  </si>
  <si>
    <t>Darüberhinausgehende Veränderungen der Vergabeunterlagen (einschließlich diese Preis- und Leistungsverzeichnisses) können zum Auschluss vom weiteren Vergabeverfahren führen.</t>
  </si>
  <si>
    <t xml:space="preserve">Pos. </t>
  </si>
  <si>
    <t>Preisteil</t>
  </si>
  <si>
    <t>Fikiver Gesamtpreis pro Jahr (netto) - nur zur Preisbewertung</t>
  </si>
  <si>
    <t>Summe Fiktive Jahresgesamtpauschale (netto):</t>
  </si>
  <si>
    <t>MwSt</t>
  </si>
  <si>
    <t>Summe brutto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</si>
  <si>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</si>
  <si>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</si>
  <si>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</si>
  <si>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</si>
  <si>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</si>
  <si>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</si>
  <si>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</si>
  <si>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</si>
  <si>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</si>
  <si>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</si>
  <si>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</si>
  <si>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</si>
  <si>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</si>
  <si>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</si>
  <si>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</si>
  <si>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</si>
  <si>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</si>
  <si>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</si>
  <si>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</si>
  <si>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</si>
  <si>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</si>
  <si>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</si>
  <si>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</si>
  <si>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</si>
  <si>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</si>
  <si>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</si>
  <si>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</si>
  <si>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</si>
  <si>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</si>
  <si>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</si>
  <si>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</si>
  <si>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</si>
  <si>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</si>
  <si>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</si>
  <si>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</si>
  <si>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</si>
  <si>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</si>
  <si>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</si>
  <si>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</si>
  <si>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</si>
  <si>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</si>
  <si>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Nr.</t>
  </si>
  <si>
    <t>Pos.</t>
  </si>
  <si>
    <t>BuK</t>
  </si>
  <si>
    <t>WA-Nr.</t>
  </si>
  <si>
    <t>Eigentümer/
Auftraggeber</t>
  </si>
  <si>
    <t>Status 1</t>
  </si>
  <si>
    <t>Status 2</t>
  </si>
  <si>
    <t>Wohnanlagen</t>
  </si>
  <si>
    <t>Anzahl
Einheiten</t>
  </si>
  <si>
    <t>PLZ</t>
  </si>
  <si>
    <t xml:space="preserve">Bezirk </t>
  </si>
  <si>
    <t>(Haupt-) Verwaltungsart</t>
  </si>
  <si>
    <t>Beginn der Implementierung
/ Übernahme des Objekts</t>
  </si>
  <si>
    <t>Ende Implementierung und Beginn Regelleistung</t>
  </si>
  <si>
    <t>Ende Vertragslaufzeit</t>
  </si>
  <si>
    <t>Waschmaschine für Hausmeister vorhanden</t>
  </si>
  <si>
    <t>Mindest-besetzung des Objektes</t>
  </si>
  <si>
    <t>Zeiten Mieter-sprechstunde</t>
  </si>
  <si>
    <t>Dauer in Stunden pro Tag</t>
  </si>
  <si>
    <t>Mindest-besetzung Mitarbeiter inkl. U+K</t>
  </si>
  <si>
    <t>Gebäudespezifische Besonderheiten</t>
  </si>
  <si>
    <t>Spielplatz / Sportgeräte / Sportplatz</t>
  </si>
  <si>
    <t>Öl-Tank</t>
  </si>
  <si>
    <t>D 01 LV Hauswart nicht Umlagefähig</t>
  </si>
  <si>
    <t>Preis LV D01 (Preis pro Monat)</t>
  </si>
  <si>
    <t>D 02 LV Hauswart Waschmaschinen nicht Umlagefähig</t>
  </si>
  <si>
    <t>Preis LV D02 (Preis pro Monat)</t>
  </si>
  <si>
    <t>D 03 LV Hauswart Umlagefähig</t>
  </si>
  <si>
    <t>Preis LV D03 (Preis pro Monat)</t>
  </si>
  <si>
    <t>D 04 LV Hauswart Technik Umlagefähig</t>
  </si>
  <si>
    <t>Preis LV D04 (Preis pro Monat)</t>
  </si>
  <si>
    <t>D 05 LV Hauswart Spielplatz Umlagefähig</t>
  </si>
  <si>
    <t>Preis LV D05 (Preis pro Monat)</t>
  </si>
  <si>
    <t>D 06 LV Hauswart Heizöltank Umlagefähig</t>
  </si>
  <si>
    <t>Preis LV D06 (Preis pro Monat)</t>
  </si>
  <si>
    <t>Gesamtpreis pro Monat pro Objekt</t>
  </si>
  <si>
    <t>fiktiver Gesamtpreis pro Jahr pro Objekt</t>
  </si>
  <si>
    <t>Spalte AN nur ausfüllen wenn Angebot auf alle Lose</t>
  </si>
  <si>
    <t>Rabatt in Euro pro Objekt bei Angebot auf alle Lose</t>
  </si>
  <si>
    <t>Gesamtpreis inkl. Rabatt pro Monat pro Objekt bei Angebot auf alle Lose</t>
  </si>
  <si>
    <t>Berlinovo Apartment GmbH</t>
  </si>
  <si>
    <t>Bestand</t>
  </si>
  <si>
    <t>im Betrieb befindlich</t>
  </si>
  <si>
    <t>Beschäftigtenwohnen (Apartment)</t>
  </si>
  <si>
    <t>8 Wochen vor Beginn Regelbetrieb</t>
  </si>
  <si>
    <t>4 oder 6 Jahre nach Beginn Implement.</t>
  </si>
  <si>
    <t>vorhanden</t>
  </si>
  <si>
    <t>07:30 bis 16:00</t>
  </si>
  <si>
    <t>08:00 bis 09:00</t>
  </si>
  <si>
    <t>Nein</t>
  </si>
  <si>
    <t>gilt für das Objekt</t>
  </si>
  <si>
    <t>Keine Anwendung</t>
  </si>
  <si>
    <t>nicht vorhanden</t>
  </si>
  <si>
    <t>Wohnen (Apartment)</t>
  </si>
  <si>
    <t>nein
HM muss nichts Waschen</t>
  </si>
  <si>
    <t>Baujahr 1974 / Denkmalschutz nein / Baulasten nein</t>
  </si>
  <si>
    <t>Seniorenwohnen (Wohnen)</t>
  </si>
  <si>
    <t>12:00 bis 16:00</t>
  </si>
  <si>
    <t>12:30 bis 13:30</t>
  </si>
  <si>
    <t>in Planung/ Bau befindlich</t>
  </si>
  <si>
    <t>Studierenden Wohnen (Apartment)</t>
  </si>
  <si>
    <t>4 Wochen vor Beginn Regelbetrieb</t>
  </si>
  <si>
    <t>4 Woche nach Beginn Implementierung</t>
  </si>
  <si>
    <t>Ende mit Vertragslaufzeit gesamtes Los</t>
  </si>
  <si>
    <t>nicht bekannt</t>
  </si>
  <si>
    <t>noch nicht definiert</t>
  </si>
  <si>
    <t>Berlinovo
Grundstücksentwicklungs GmbH</t>
  </si>
  <si>
    <t>Spielplatz/ Tischtennisplatte</t>
  </si>
  <si>
    <t>Los</t>
  </si>
  <si>
    <t>Hauptstadtwohnen (Apartment)</t>
  </si>
  <si>
    <t>Planung bewirt. Beginn Q3 2029</t>
  </si>
  <si>
    <t>Baujahr 1971 / Denkmalschutz nein / Baulasten nein</t>
  </si>
  <si>
    <t>Bavaria Immobilien Verwaltungs- GmbH &amp; Co.KG
-LBB Fonds Acht-</t>
  </si>
  <si>
    <t>Wohnen (Wohnen)</t>
  </si>
  <si>
    <t>nein reines  Wohnen, HM muss nichts Waschen</t>
  </si>
  <si>
    <t>Spalte</t>
  </si>
  <si>
    <t xml:space="preserve"> Gesamtpreis inkl. Rabatt bei Angebot auf alle Lose pro Jahr pro Objekt auf alle Lose</t>
  </si>
  <si>
    <t>D07_L3.1.01</t>
  </si>
  <si>
    <t>Buckower Damm 89</t>
  </si>
  <si>
    <t>Neukölln</t>
  </si>
  <si>
    <t>Baujahr 1995 / Denkmalschutz nein / Baulasten nein / 27 Stellplätze</t>
  </si>
  <si>
    <t>D07_L3.1.02</t>
  </si>
  <si>
    <t>Buckower Damm 91 - 137</t>
  </si>
  <si>
    <t>Baujahr 1968 / Denkmalschutz nein / Baulasten nein / Institutionales Wohnen / Büro</t>
  </si>
  <si>
    <t>D07_L3.1.03</t>
  </si>
  <si>
    <t>Klüberstraße 27, 29, 31</t>
  </si>
  <si>
    <t>Steglitz-Zehlendorf</t>
  </si>
  <si>
    <t>Baujahr 1969 / Denkmalschutz nein / Baulasten ja</t>
  </si>
  <si>
    <t xml:space="preserve">Spielplatz, Sandkasten, 
Tischtennisplatte </t>
  </si>
  <si>
    <t>D07_L3.1.04</t>
  </si>
  <si>
    <t>Ringslebenstraße 2</t>
  </si>
  <si>
    <t>Baujahr 1972 / Denkmalschutz nein / Baulasten ja, KfW-55-Standard</t>
  </si>
  <si>
    <t>D07_L3.1.05</t>
  </si>
  <si>
    <t>Ringslebenstraße 2 a</t>
  </si>
  <si>
    <t>Seniorenwohnen (Wohnen) /
Beschäftigtenwohnen (Apartment)</t>
  </si>
  <si>
    <t xml:space="preserve">Baujahr 2025 / Denkmalschutz nein </t>
  </si>
  <si>
    <t>2x Spielplatz</t>
  </si>
  <si>
    <t>D07_L3.1.06</t>
  </si>
  <si>
    <t>Celsiusstraße 4, 8, 12</t>
  </si>
  <si>
    <t>D07_L3.1.07</t>
  </si>
  <si>
    <t>Forststraße 43 / Gritznerstraße 37</t>
  </si>
  <si>
    <t>Baujahr 1972 / Denkmalschutz nein / Baulasten nein / Bürofläche</t>
  </si>
  <si>
    <t>D07_L3.1.08</t>
  </si>
  <si>
    <t>Dröpkeweg 13, 15</t>
  </si>
  <si>
    <t>D07_L3.1.09</t>
  </si>
  <si>
    <t>Planung bewirt. Beginn 04/2026 (nachverdichtung)</t>
  </si>
  <si>
    <t>Dröpkeweg 13-15</t>
  </si>
  <si>
    <t>07:30 bis 16:00 (zusammen mit WA Nr. 23)</t>
  </si>
  <si>
    <t>08:00 bis 09:00
(zusammen mit WA Nr. 23)</t>
  </si>
  <si>
    <t>D07_L3.1.10</t>
  </si>
  <si>
    <t>Dröpkeweg 2 - 12</t>
  </si>
  <si>
    <t>Baujahr 1975 / Denkmalschutz nein / Baulasten nein / Institutionales Wohnen, Fahrradstellplätze, Fitnessparcours</t>
  </si>
  <si>
    <t>D07_L3.1.11</t>
  </si>
  <si>
    <t>Kaiser-Wilhelm-Straße 86, 88, 90</t>
  </si>
  <si>
    <t>Baujahr 1974 / Denkmalschutz nein / Baulasten nein / Wohnung</t>
  </si>
  <si>
    <t>"Spielplatz, Sandkasten, 
Tischtennisplatte "</t>
  </si>
  <si>
    <t>D07_L3.1.12</t>
  </si>
  <si>
    <t>Kaiser-Wilhelm-Straße 86 und 90
Dachgeschossaufbau</t>
  </si>
  <si>
    <t>07:30 bis 16:00 (zusammen mit WA Nr. 30)</t>
  </si>
  <si>
    <t>08:00 bis 09:00
(zusammen mit WA Nr. 30)</t>
  </si>
  <si>
    <t>Baujahr 1995 / Denkmalschutz nein / Baulasten nein / Wohnung</t>
  </si>
  <si>
    <t>D07_L3.1.13</t>
  </si>
  <si>
    <t>Klüberstraße 21, 23, 25</t>
  </si>
  <si>
    <t>Baujahr 1975 / Denkmalschutz nein / Baulasten ja</t>
  </si>
  <si>
    <t>D07_L3.1.14</t>
  </si>
  <si>
    <t>Planung bewirt. Beginn 06/2026</t>
  </si>
  <si>
    <t>Buschkrugallee 62, 62a</t>
  </si>
  <si>
    <t>D07_L3.1.15</t>
  </si>
  <si>
    <t>Dröpkeweg 2A</t>
  </si>
  <si>
    <t>07:30 - 11:30</t>
  </si>
  <si>
    <t>08:00 - 9:00</t>
  </si>
  <si>
    <t>Mietpreisbindung - RÜ Frau Stammer, keine PV-Anlage vorhanden</t>
  </si>
  <si>
    <t>D07_L3.1.16</t>
  </si>
  <si>
    <t>Planung bewirt. Beginn 10/2030</t>
  </si>
  <si>
    <t>Malteserstr. 74-100</t>
  </si>
  <si>
    <t>Konzeption</t>
  </si>
  <si>
    <t>D07_L3.1.17</t>
  </si>
  <si>
    <t>Klüberstr. 21-31</t>
  </si>
  <si>
    <t>D07_L3.1.18</t>
  </si>
  <si>
    <t>Planung Q1/2029</t>
  </si>
  <si>
    <t>Buckower Damm 89,91-93, 109-115, 135-137</t>
  </si>
  <si>
    <t>D07_L3.1.19</t>
  </si>
  <si>
    <t>Löschen, in Projektliste 11/2025 nicht mehr enthalten</t>
  </si>
  <si>
    <t>Planung / 2028</t>
  </si>
  <si>
    <t>Ballinstraße 3</t>
  </si>
  <si>
    <t>Stundensätze
Pos.</t>
  </si>
  <si>
    <t>Optional-Pos.</t>
  </si>
  <si>
    <t>Bezeichnung</t>
  </si>
  <si>
    <t>Funktion / Qualifikation</t>
  </si>
  <si>
    <t>Beschreibung</t>
  </si>
  <si>
    <t>Menge</t>
  </si>
  <si>
    <t>Einheit</t>
  </si>
  <si>
    <t>Einheitspreis
(netto)</t>
  </si>
  <si>
    <t>Bewertung</t>
  </si>
  <si>
    <t>Gewichtung</t>
  </si>
  <si>
    <t>x</t>
  </si>
  <si>
    <r>
      <t>Stundensatz Hauswart</t>
    </r>
    <r>
      <rPr>
        <b/>
        <sz val="9"/>
        <rFont val="Arial"/>
        <family val="2"/>
      </rPr>
      <t xml:space="preserve"> Montag bis Samstag</t>
    </r>
    <r>
      <rPr>
        <sz val="9"/>
        <rFont val="Arial"/>
        <family val="2"/>
      </rPr>
      <t xml:space="preserve"> 06:00 bis 20:00 Uhr</t>
    </r>
  </si>
  <si>
    <t>Facharbeiter/in</t>
  </si>
  <si>
    <t>von Montag bis Samstag (ausgenommen Feiertage) zwischen 6:00 Uhr und 20:00 Uhr</t>
  </si>
  <si>
    <t>h</t>
  </si>
  <si>
    <t>A</t>
  </si>
  <si>
    <r>
      <t xml:space="preserve">Stundensatz Hauswart + Zuschlag für </t>
    </r>
    <r>
      <rPr>
        <b/>
        <sz val="9"/>
        <rFont val="Arial"/>
        <family val="2"/>
      </rPr>
      <t>Montag bis Samstag</t>
    </r>
    <r>
      <rPr>
        <sz val="9"/>
        <rFont val="Arial"/>
        <family val="2"/>
      </rPr>
      <t xml:space="preserve"> 00:00 – 05:59 Uhr und 20:01 - 24:00 Uhr</t>
    </r>
  </si>
  <si>
    <r>
      <t xml:space="preserve">Stundenverrechnungssatz </t>
    </r>
    <r>
      <rPr>
        <u/>
        <sz val="9"/>
        <rFont val="Arial"/>
        <family val="2"/>
      </rPr>
      <t>inkl.</t>
    </r>
    <r>
      <rPr>
        <sz val="9"/>
        <rFont val="Arial"/>
        <family val="2"/>
      </rPr>
      <t xml:space="preserve"> Zuschlag für Montag bis Samstag 00:00 – 05:59 Uhr und 20:01 - 24:00 Uhr</t>
    </r>
  </si>
  <si>
    <r>
      <t xml:space="preserve">Stundensatz Hauswart + Zuschlag für </t>
    </r>
    <r>
      <rPr>
        <b/>
        <sz val="9"/>
        <rFont val="Arial"/>
        <family val="2"/>
      </rPr>
      <t xml:space="preserve">Sonn.- und Feiertag </t>
    </r>
    <r>
      <rPr>
        <sz val="9"/>
        <rFont val="Arial"/>
        <family val="2"/>
      </rPr>
      <t>00:00-24:00 Uhr</t>
    </r>
  </si>
  <si>
    <r>
      <t xml:space="preserve">Stundenverrechnungssatz </t>
    </r>
    <r>
      <rPr>
        <u/>
        <sz val="9"/>
        <rFont val="Arial"/>
        <family val="2"/>
      </rPr>
      <t>inkl.</t>
    </r>
    <r>
      <rPr>
        <sz val="9"/>
        <rFont val="Arial"/>
        <family val="2"/>
      </rPr>
      <t xml:space="preserve"> Sonn-. und Feiertag 00:00-24:00 Uhr</t>
    </r>
  </si>
  <si>
    <r>
      <t>Stundensatz Hilfskraft</t>
    </r>
    <r>
      <rPr>
        <b/>
        <sz val="9"/>
        <rFont val="Arial"/>
        <family val="2"/>
      </rPr>
      <t xml:space="preserve"> Montag bis Samstag</t>
    </r>
    <r>
      <rPr>
        <sz val="9"/>
        <rFont val="Arial"/>
        <family val="2"/>
      </rPr>
      <t xml:space="preserve"> 06:00 bis 20:00 Uhr</t>
    </r>
  </si>
  <si>
    <t>Hilfskraft</t>
  </si>
  <si>
    <r>
      <t xml:space="preserve">Stundensatz Hilfskraft + Zuschlag für </t>
    </r>
    <r>
      <rPr>
        <b/>
        <sz val="9"/>
        <rFont val="Arial"/>
        <family val="2"/>
      </rPr>
      <t>Montag bis Samstag</t>
    </r>
    <r>
      <rPr>
        <sz val="9"/>
        <rFont val="Arial"/>
        <family val="2"/>
      </rPr>
      <t xml:space="preserve"> 00:00 – 05:59 Uhr und 20:01 - 24:00 Uhr</t>
    </r>
  </si>
  <si>
    <r>
      <t xml:space="preserve">Stundensatz Hilfskraft + Zuschlag für </t>
    </r>
    <r>
      <rPr>
        <b/>
        <sz val="9"/>
        <rFont val="Arial"/>
        <family val="2"/>
      </rPr>
      <t xml:space="preserve">Sonn.- und Feiertag </t>
    </r>
    <r>
      <rPr>
        <sz val="9"/>
        <rFont val="Arial"/>
        <family val="2"/>
      </rPr>
      <t>00:00-24:00 Uhr</t>
    </r>
  </si>
  <si>
    <t>Hinweis zur Abrechnung der Stunden. Die kleinste abzurechnende Einheit sind</t>
  </si>
  <si>
    <t>Fiktive Wertung Stundensätze</t>
  </si>
  <si>
    <t>10/60 Min.</t>
  </si>
  <si>
    <t>(Wert nur zur Preisbewertung ausgewiesen)</t>
  </si>
  <si>
    <t>0,1667 Stunden</t>
  </si>
  <si>
    <t>Sonderleistung
Pos.</t>
  </si>
  <si>
    <t>Einheitspreis (netto)</t>
  </si>
  <si>
    <r>
      <t xml:space="preserve">Einsatz Not- und Bereitschaftsdienst: Anfahrtspauschale außerhalb der Leistungszeit des AN </t>
    </r>
    <r>
      <rPr>
        <b/>
        <sz val="9"/>
        <color theme="1"/>
        <rFont val="Arial"/>
        <family val="2"/>
      </rPr>
      <t>Montag bis Freitag</t>
    </r>
    <r>
      <rPr>
        <sz val="9"/>
        <color theme="1"/>
        <rFont val="Arial"/>
        <family val="2"/>
      </rPr>
      <t xml:space="preserve"> 00:00 – 07:29 Uhr und
16:01 - 24:00 Uhr</t>
    </r>
  </si>
  <si>
    <t xml:space="preserve">Anfahrtspauschale für Not- und Bereitschaftsdienst für An- und Abfahrten einschließlich Wegezeit für alle Personen inkl. 1 Stunde Einsatz vor Ort. Die über die eine Stunde vor Ort hinausgehenden Aufwände werden auf Nachweis gem. der vereinbarten Stundensätze vergütet. </t>
  </si>
  <si>
    <t>psch.</t>
  </si>
  <si>
    <r>
      <t xml:space="preserve">EinsatzNot- und Bereitschaftsdienst: Anfahrtspauschale außerhalb der Leistungszeit des AN </t>
    </r>
    <r>
      <rPr>
        <b/>
        <sz val="9"/>
        <rFont val="Arial"/>
        <family val="2"/>
      </rPr>
      <t>Sa./ So./Feiertag</t>
    </r>
    <r>
      <rPr>
        <sz val="9"/>
        <rFont val="Arial"/>
        <family val="2"/>
      </rPr>
      <t xml:space="preserve">  00:00-24:00 Uhr</t>
    </r>
  </si>
  <si>
    <t>Fiktive Wertung Sonderleistung</t>
  </si>
  <si>
    <t xml:space="preserve"> (Wert nur zur Preisbewertung ausgewiesen)</t>
  </si>
  <si>
    <t>Los 3</t>
  </si>
  <si>
    <t>Anhang D07_L3 Preis- und Objektverzeichnis</t>
  </si>
  <si>
    <t>Version 23.02.2026</t>
  </si>
  <si>
    <t>D07_L3.0.01</t>
  </si>
  <si>
    <t>D07_L3.0.02</t>
  </si>
  <si>
    <t>D07_L3.0.03</t>
  </si>
  <si>
    <t>D07_L3.2 Stundensätze</t>
  </si>
  <si>
    <t>D07_L3.1 Preis- u. Objektverzeichnis</t>
  </si>
  <si>
    <t>D07_L3.3 Sonderleistung</t>
  </si>
  <si>
    <t>D07_L3.2.01</t>
  </si>
  <si>
    <t>D07_L3.2.02</t>
  </si>
  <si>
    <t>D07_L3.2.03</t>
  </si>
  <si>
    <t>D07_L3.2.04</t>
  </si>
  <si>
    <t>D07_L3.2.05</t>
  </si>
  <si>
    <t>D07_L3.2.06</t>
  </si>
  <si>
    <t>D07_L3.3.01</t>
  </si>
  <si>
    <t>D07_L3.3.02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</si>
</sst>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lightUp">
        <fgColor theme="0" tint="-0.499984740745262"/>
        <bgColor theme="0"/>
      </patternFill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CF28E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4">
    <xf numFmtId="0" fontId="0" fillId="0" borderId="0"/>
    <xf numFmtId="0" fontId="4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6" fillId="0" borderId="0" xfId="0" applyFont="1" applyAlignment="1">
      <alignment vertical="center"/>
    </xf>
    <xf numFmtId="0" fontId="6" fillId="11" borderId="13" xfId="0" applyFont="1" applyFill="1" applyBorder="1" applyAlignment="1" applyProtection="1">
      <alignment vertical="center" wrapText="1"/>
      <protection locked="0"/>
    </xf>
    <xf numFmtId="44" fontId="5" fillId="11" borderId="8" xfId="2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/>
    </xf>
    <xf numFmtId="44" fontId="10" fillId="6" borderId="7" xfId="2" applyFont="1" applyFill="1" applyBorder="1" applyAlignment="1" applyProtection="1">
      <alignment horizontal="center" vertical="center" wrapText="1"/>
    </xf>
    <xf numFmtId="44" fontId="6" fillId="7" borderId="7" xfId="2" applyFont="1" applyFill="1" applyBorder="1" applyAlignment="1" applyProtection="1">
      <alignment horizontal="center" vertical="center"/>
    </xf>
    <xf numFmtId="44" fontId="6" fillId="9" borderId="7" xfId="2" applyFont="1" applyFill="1" applyBorder="1" applyAlignment="1" applyProtection="1">
      <alignment horizontal="center" vertical="center"/>
    </xf>
    <xf numFmtId="44" fontId="10" fillId="13" borderId="0" xfId="2" applyFont="1" applyFill="1" applyAlignment="1" applyProtection="1">
      <alignment horizontal="center" vertical="center"/>
    </xf>
    <xf numFmtId="44" fontId="13" fillId="13" borderId="0" xfId="2" applyFont="1" applyFill="1" applyAlignment="1" applyProtection="1">
      <alignment horizontal="center" vertical="center"/>
    </xf>
    <xf numFmtId="44" fontId="13" fillId="13" borderId="0" xfId="2" applyFont="1" applyFill="1" applyAlignment="1" applyProtection="1">
      <alignment horizontal="center" vertical="center" wrapText="1"/>
    </xf>
    <xf numFmtId="44" fontId="13" fillId="13" borderId="0" xfId="2" applyFont="1" applyFill="1" applyAlignment="1" applyProtection="1">
      <alignment vertical="center"/>
    </xf>
    <xf numFmtId="44" fontId="6" fillId="0" borderId="0" xfId="2" applyFont="1" applyAlignment="1" applyProtection="1">
      <alignment horizontal="center" vertical="center"/>
    </xf>
    <xf numFmtId="44" fontId="6" fillId="0" borderId="0" xfId="2" applyFont="1" applyAlignment="1" applyProtection="1">
      <alignment horizontal="right" vertical="center"/>
    </xf>
    <xf numFmtId="9" fontId="6" fillId="0" borderId="0" xfId="3" applyFont="1" applyAlignment="1" applyProtection="1">
      <alignment vertical="center"/>
    </xf>
    <xf numFmtId="44" fontId="6" fillId="0" borderId="0" xfId="2" applyFont="1" applyAlignment="1" applyProtection="1">
      <alignment vertical="center"/>
    </xf>
    <xf numFmtId="44" fontId="6" fillId="8" borderId="7" xfId="2" applyFont="1" applyFill="1" applyBorder="1" applyAlignment="1" applyProtection="1">
      <alignment horizontal="center" vertical="center"/>
      <protection locked="0"/>
    </xf>
    <xf numFmtId="44" fontId="6" fillId="9" borderId="11" xfId="2" applyFont="1" applyFill="1" applyBorder="1" applyAlignment="1" applyProtection="1">
      <alignment horizontal="center" vertical="center"/>
    </xf>
    <xf numFmtId="44" fontId="6" fillId="9" borderId="12" xfId="2" applyFont="1" applyFill="1" applyBorder="1" applyAlignment="1" applyProtection="1">
      <alignment horizontal="center" vertical="center"/>
    </xf>
    <xf numFmtId="44" fontId="6" fillId="8" borderId="11" xfId="2" applyFont="1" applyFill="1" applyBorder="1" applyAlignment="1" applyProtection="1">
      <alignment horizontal="center" vertical="center"/>
      <protection locked="0"/>
    </xf>
    <xf numFmtId="44" fontId="6" fillId="8" borderId="12" xfId="2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9" fillId="14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1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44" fontId="5" fillId="11" borderId="8" xfId="2" applyFont="1" applyFill="1" applyBorder="1" applyAlignment="1" applyProtection="1">
      <alignment horizontal="right" vertical="center" wrapText="1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top" wrapText="1"/>
    </xf>
    <xf numFmtId="0" fontId="17" fillId="10" borderId="8" xfId="0" applyFont="1" applyFill="1" applyBorder="1" applyAlignment="1" applyProtection="1">
      <alignment horizontal="left" vertical="center" wrapText="1"/>
    </xf>
    <xf numFmtId="0" fontId="9" fillId="14" borderId="7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44" fontId="1" fillId="0" borderId="0" xfId="0" applyNumberFormat="1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right" vertical="center"/>
    </xf>
    <xf numFmtId="44" fontId="1" fillId="2" borderId="0" xfId="2" applyFont="1" applyFill="1" applyAlignment="1" applyProtection="1">
      <alignment vertical="center"/>
    </xf>
    <xf numFmtId="44" fontId="1" fillId="0" borderId="0" xfId="2" applyFont="1" applyAlignment="1" applyProtection="1">
      <alignment horizontal="right" vertical="center"/>
    </xf>
    <xf numFmtId="9" fontId="1" fillId="0" borderId="0" xfId="3" applyFont="1" applyAlignment="1" applyProtection="1">
      <alignment vertical="center"/>
    </xf>
    <xf numFmtId="44" fontId="1" fillId="0" borderId="0" xfId="2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44" fontId="10" fillId="6" borderId="7" xfId="2" applyFont="1" applyFill="1" applyBorder="1" applyAlignment="1" applyProtection="1">
      <alignment horizontal="center" vertical="center" wrapText="1"/>
      <protection locked="0"/>
    </xf>
    <xf numFmtId="44" fontId="6" fillId="7" borderId="7" xfId="2" applyFont="1" applyFill="1" applyBorder="1" applyAlignment="1" applyProtection="1">
      <alignment horizontal="center" vertical="center"/>
      <protection locked="0"/>
    </xf>
    <xf numFmtId="0" fontId="13" fillId="13" borderId="0" xfId="0" applyFont="1" applyFill="1" applyAlignment="1" applyProtection="1">
      <alignment vertical="center"/>
      <protection locked="0"/>
    </xf>
    <xf numFmtId="44" fontId="13" fillId="13" borderId="0" xfId="2" applyFont="1" applyFill="1" applyAlignment="1" applyProtection="1">
      <alignment horizontal="center" vertical="center"/>
      <protection locked="0"/>
    </xf>
    <xf numFmtId="44" fontId="6" fillId="0" borderId="0" xfId="2" applyFont="1" applyAlignment="1" applyProtection="1">
      <alignment horizontal="center" vertical="center"/>
      <protection locked="0"/>
    </xf>
    <xf numFmtId="44" fontId="6" fillId="0" borderId="0" xfId="2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14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right" vertical="center" wrapText="1"/>
    </xf>
    <xf numFmtId="0" fontId="9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vertical="center" wrapText="1"/>
    </xf>
    <xf numFmtId="3" fontId="6" fillId="0" borderId="1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17" fontId="6" fillId="0" borderId="1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3" fillId="13" borderId="0" xfId="0" applyFont="1" applyFill="1" applyAlignment="1" applyProtection="1">
      <alignment vertical="center"/>
    </xf>
    <xf numFmtId="0" fontId="13" fillId="13" borderId="0" xfId="0" applyFont="1" applyFill="1" applyAlignment="1" applyProtection="1">
      <alignment horizontal="center" vertical="center"/>
    </xf>
    <xf numFmtId="0" fontId="13" fillId="13" borderId="0" xfId="0" applyFont="1" applyFill="1" applyAlignment="1" applyProtection="1">
      <alignment horizontal="center" vertical="center" wrapText="1"/>
    </xf>
    <xf numFmtId="0" fontId="13" fillId="13" borderId="0" xfId="0" applyFont="1" applyFill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  <xf numFmtId="0" fontId="9" fillId="5" borderId="7" xfId="0" applyFont="1" applyFill="1" applyBorder="1" applyAlignment="1" applyProtection="1">
      <alignment horizontal="center" vertical="center" wrapText="1"/>
    </xf>
    <xf numFmtId="44" fontId="6" fillId="8" borderId="7" xfId="2" applyFont="1" applyFill="1" applyBorder="1" applyAlignment="1" applyProtection="1">
      <alignment horizontal="center" vertical="center"/>
    </xf>
    <xf numFmtId="0" fontId="10" fillId="13" borderId="0" xfId="0" applyFont="1" applyFill="1" applyAlignment="1" applyProtection="1">
      <alignment horizontal="right" vertical="center"/>
    </xf>
    <xf numFmtId="0" fontId="6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right" vertical="center"/>
    </xf>
    <xf numFmtId="0" fontId="14" fillId="15" borderId="0" xfId="0" applyFont="1" applyFill="1" applyAlignment="1" applyProtection="1">
      <alignment horizontal="center" vertical="center" wrapText="1"/>
    </xf>
    <xf numFmtId="0" fontId="6" fillId="0" borderId="0" xfId="0" applyFont="1" applyProtection="1"/>
    <xf numFmtId="0" fontId="13" fillId="13" borderId="0" xfId="0" applyFont="1" applyFill="1" applyProtection="1"/>
    <xf numFmtId="4" fontId="16" fillId="1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16" fillId="12" borderId="8" xfId="0" applyFont="1" applyFill="1" applyBorder="1" applyAlignment="1" applyProtection="1">
      <alignment horizontal="left" vertical="center" wrapText="1"/>
    </xf>
    <xf numFmtId="0" fontId="16" fillId="12" borderId="8" xfId="0" applyFont="1" applyFill="1" applyBorder="1" applyAlignment="1" applyProtection="1">
      <alignment horizontal="center" vertical="center" wrapText="1"/>
    </xf>
    <xf numFmtId="0" fontId="16" fillId="12" borderId="8" xfId="0" applyFont="1" applyFill="1" applyBorder="1" applyAlignment="1" applyProtection="1">
      <alignment horizontal="center" vertical="center"/>
    </xf>
    <xf numFmtId="4" fontId="16" fillId="12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left" vertical="center"/>
    </xf>
    <xf numFmtId="0" fontId="5" fillId="0" borderId="8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left" vertical="center" wrapText="1"/>
    </xf>
    <xf numFmtId="4" fontId="5" fillId="0" borderId="8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 wrapText="1"/>
    </xf>
    <xf numFmtId="0" fontId="5" fillId="0" borderId="0" xfId="0" quotePrefix="1" applyFont="1" applyAlignment="1" applyProtection="1">
      <alignment horizontal="left" vertical="center"/>
    </xf>
    <xf numFmtId="44" fontId="7" fillId="16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horizontal="right" vertical="center"/>
    </xf>
    <xf numFmtId="44" fontId="17" fillId="10" borderId="8" xfId="2" applyFont="1" applyFill="1" applyBorder="1" applyAlignment="1" applyProtection="1">
      <alignment horizontal="center" vertical="center" wrapText="1"/>
      <protection locked="0"/>
    </xf>
    <xf numFmtId="0" fontId="17" fillId="10" borderId="8" xfId="0" applyFont="1" applyFill="1" applyBorder="1" applyAlignment="1" applyProtection="1">
      <alignment horizontal="center" vertical="center" wrapText="1"/>
    </xf>
    <xf numFmtId="0" fontId="17" fillId="10" borderId="8" xfId="0" applyFont="1" applyFill="1" applyBorder="1" applyAlignment="1" applyProtection="1">
      <alignment horizontal="center" vertical="center"/>
    </xf>
    <xf numFmtId="4" fontId="17" fillId="1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44" fontId="17" fillId="10" borderId="8" xfId="2" applyFont="1" applyFill="1" applyBorder="1" applyAlignment="1" applyProtection="1">
      <alignment horizontal="center" vertical="center" wrapText="1"/>
    </xf>
  </cellXfs>
  <cellStyles count="4">
    <cellStyle name="Prozent" xfId="3" builtinId="5"/>
    <cellStyle name="Standard" xfId="0" builtinId="0"/>
    <cellStyle name="Standard 2" xfId="1" xr:uid="{8E6A92B8-A983-4D1C-B414-B67E40E379BB}"/>
    <cellStyle name="Währung" xfId="2" builtinId="4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6673-7E6A-D041-8963-A2551160797F}">
  <dimension ref="B1:E23"/>
  <sheetViews>
    <sheetView topLeftCell="A8" zoomScale="115" zoomScaleNormal="115" workbookViewId="0">
      <selection activeCell="A10" activeCellId="1" sqref="A2:XFD6 A10:XFD23"/>
    </sheetView>
  </sheetViews>
  <sheetFormatPr baseColWidth="10" defaultColWidth="10.81640625" defaultRowHeight="14" x14ac:dyDescent="0.3"/>
  <cols>
    <col min="1" max="1" width="2" style="1" customWidth="1"/>
    <col min="2" max="2" width="18.81640625" style="1" customWidth="1"/>
    <col min="3" max="3" width="48.81640625" style="1" customWidth="1"/>
    <col min="4" max="4" width="27.1796875" style="1" customWidth="1"/>
    <col min="5" max="5" width="32.36328125" style="1" customWidth="1"/>
    <col min="6" max="16384" width="10.81640625" style="1"/>
  </cols>
  <sheetData>
    <row r="1" spans="2:5" s="22" customFormat="1" x14ac:dyDescent="0.3"/>
    <row r="2" spans="2:5" s="25" customFormat="1" x14ac:dyDescent="0.3"/>
    <row r="3" spans="2:5" s="25" customFormat="1" ht="18" x14ac:dyDescent="0.3">
      <c r="B3" s="26" t="s">
        <v>235</v>
      </c>
      <c r="D3" s="27" t="s">
        <v>236</v>
      </c>
    </row>
    <row r="4" spans="2:5" s="25" customFormat="1" x14ac:dyDescent="0.3"/>
    <row r="5" spans="2:5" s="25" customFormat="1" ht="18" x14ac:dyDescent="0.3">
      <c r="B5" s="26" t="s">
        <v>234</v>
      </c>
    </row>
    <row r="6" spans="2:5" s="25" customFormat="1" x14ac:dyDescent="0.3"/>
    <row r="7" spans="2:5" s="22" customFormat="1" ht="42" customHeight="1" x14ac:dyDescent="0.3">
      <c r="B7" s="23" t="s">
        <v>0</v>
      </c>
      <c r="C7" s="3"/>
    </row>
    <row r="8" spans="2:5" s="22" customFormat="1" ht="42" customHeight="1" x14ac:dyDescent="0.3">
      <c r="B8" s="23" t="s">
        <v>1</v>
      </c>
      <c r="C8" s="3"/>
    </row>
    <row r="9" spans="2:5" s="22" customFormat="1" ht="42" customHeight="1" x14ac:dyDescent="0.3">
      <c r="B9" s="23" t="s">
        <v>2</v>
      </c>
      <c r="C9" s="3"/>
    </row>
    <row r="10" spans="2:5" s="25" customFormat="1" x14ac:dyDescent="0.3"/>
    <row r="11" spans="2:5" s="25" customFormat="1" x14ac:dyDescent="0.3">
      <c r="B11" s="28"/>
      <c r="C11" s="29" t="s">
        <v>3</v>
      </c>
    </row>
    <row r="12" spans="2:5" s="25" customFormat="1" x14ac:dyDescent="0.3">
      <c r="C12" s="30" t="s">
        <v>4</v>
      </c>
      <c r="D12" s="30"/>
      <c r="E12" s="30"/>
    </row>
    <row r="13" spans="2:5" s="25" customFormat="1" x14ac:dyDescent="0.3">
      <c r="C13" s="30"/>
      <c r="D13" s="30"/>
      <c r="E13" s="30"/>
    </row>
    <row r="14" spans="2:5" s="25" customFormat="1" x14ac:dyDescent="0.3">
      <c r="C14" s="30"/>
      <c r="D14" s="30"/>
      <c r="E14" s="30"/>
    </row>
    <row r="15" spans="2:5" s="25" customFormat="1" ht="39" x14ac:dyDescent="0.3">
      <c r="B15" s="31" t="s">
        <v>5</v>
      </c>
      <c r="C15" s="31" t="s">
        <v>6</v>
      </c>
      <c r="D15" s="31" t="s">
        <v>7</v>
      </c>
      <c r="E15" s="32" t="s">
        <v>128</v>
      </c>
    </row>
    <row r="16" spans="2:5" s="33" customFormat="1" ht="22" customHeight="1" x14ac:dyDescent="0.35">
      <c r="B16" s="33" t="s">
        <v>237</v>
      </c>
      <c r="C16" s="34" t="s">
        <v>241</v>
      </c>
      <c r="D16" s="35">
        <f>'D07_L3.1 Objekt- &amp; Preiskatalog'!AL22</f>
        <v>0</v>
      </c>
      <c r="E16" s="35">
        <f>'D07_L3.1 Objekt- &amp; Preiskatalog'!AP22</f>
        <v>0</v>
      </c>
    </row>
    <row r="17" spans="2:5" s="33" customFormat="1" ht="22" customHeight="1" x14ac:dyDescent="0.35">
      <c r="B17" s="33" t="s">
        <v>238</v>
      </c>
      <c r="C17" s="34" t="s">
        <v>240</v>
      </c>
      <c r="D17" s="35">
        <f>'D07_L3.2 Stundensätze'!K8</f>
        <v>0</v>
      </c>
      <c r="E17" s="35">
        <f>D17</f>
        <v>0</v>
      </c>
    </row>
    <row r="18" spans="2:5" s="33" customFormat="1" ht="22" customHeight="1" x14ac:dyDescent="0.35">
      <c r="B18" s="33" t="s">
        <v>239</v>
      </c>
      <c r="C18" s="34" t="s">
        <v>242</v>
      </c>
      <c r="D18" s="35">
        <f>'D07_L3.3 Sonderleistung'!J4</f>
        <v>0</v>
      </c>
      <c r="E18" s="35">
        <f>D18</f>
        <v>0</v>
      </c>
    </row>
    <row r="19" spans="2:5" s="33" customFormat="1" ht="18" customHeight="1" x14ac:dyDescent="0.35">
      <c r="B19" s="36"/>
      <c r="C19" s="37" t="s">
        <v>8</v>
      </c>
      <c r="D19" s="38">
        <f>D16+D17+D18</f>
        <v>0</v>
      </c>
      <c r="E19" s="38">
        <f>E16+E17+E18</f>
        <v>0</v>
      </c>
    </row>
    <row r="20" spans="2:5" s="33" customFormat="1" ht="22" customHeight="1" x14ac:dyDescent="0.35">
      <c r="B20" s="39" t="s">
        <v>9</v>
      </c>
      <c r="C20" s="40">
        <v>0.19</v>
      </c>
      <c r="D20" s="41">
        <f>Netto*C20</f>
        <v>0</v>
      </c>
      <c r="E20" s="41">
        <f>E19*C20</f>
        <v>0</v>
      </c>
    </row>
    <row r="21" spans="2:5" s="25" customFormat="1" ht="26" customHeight="1" x14ac:dyDescent="0.3">
      <c r="B21" s="42" t="s">
        <v>10</v>
      </c>
      <c r="C21" s="41"/>
      <c r="D21" s="41">
        <f>D20+Netto</f>
        <v>0</v>
      </c>
      <c r="E21" s="41">
        <f>E20+E19</f>
        <v>0</v>
      </c>
    </row>
    <row r="22" spans="2:5" s="25" customFormat="1" x14ac:dyDescent="0.3"/>
    <row r="23" spans="2:5" s="25" customFormat="1" x14ac:dyDescent="0.3"/>
  </sheetData>
  <sheetProtection algorithmName="SHA-512" hashValue="gUcG8t6goH2jm269i6/91TBuCtvb30dd+zp5Wr19Kpg63c/v7AfZbmZVKi+Xp9yiEUa+mO2y8m7qpjCeoS/ejQ==" saltValue="G93XK5xKCxZpAp9tIhdpbQ==" spinCount="100000" sheet="1" objects="1" scenarios="1"/>
  <mergeCells count="1">
    <mergeCell ref="C12:E14"/>
  </mergeCells>
  <phoneticPr fontId="3" type="noConversion"/>
  <dataValidations disablePrompts="1" count="1">
    <dataValidation type="decimal" operator="greaterThanOrEqual" allowBlank="1" showErrorMessage="1" errorTitle="Eingabeprüfung" error="Es können nur positive Zahlen eingegeben werden. Bemerkungen und Kommentierungen müssen separat unter Angabe der Positionsnummer übermittelt werden." sqref="B11" xr:uid="{42F19954-5A4C-4F43-B84D-60A87C5A5199}">
      <formula1>0</formula1>
    </dataValidation>
  </dataValidations>
  <pageMargins left="0.7" right="0.7" top="0.78740157499999996" bottom="0.78740157499999996" header="0.3" footer="0.3"/>
  <pageSetup paperSize="9" scale="95" orientation="landscape" horizontalDpi="0" verticalDpi="0"/>
  <headerFooter>
    <oddHeader>&amp;L&amp;"-,Fett"&amp;A</oddHeader>
    <oddFooter>&amp;L&amp;F&amp;RSeite &amp;P von &amp;N Seiten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0121-592D-5F4E-84F4-7BC29AE496AC}">
  <sheetPr>
    <pageSetUpPr fitToPage="1"/>
  </sheetPr>
  <dimension ref="A1:AP32"/>
  <sheetViews>
    <sheetView zoomScale="70" zoomScaleNormal="70" zoomScalePageLayoutView="40" workbookViewId="0">
      <pane xSplit="12" ySplit="2" topLeftCell="AE3" activePane="bottomRight" state="frozen"/>
      <selection pane="topRight" activeCell="M1" sqref="M1"/>
      <selection pane="bottomLeft" activeCell="A3" sqref="A3"/>
      <selection pane="bottomRight" activeCell="AO1" activeCellId="6" sqref="A1:Y1048576 AA1:AA1048576 AC1:AC1048576 AE1:AE1048576 AG1:AL1048576 AM1:AM1048576 AO1:AP1048576"/>
    </sheetView>
  </sheetViews>
  <sheetFormatPr baseColWidth="10" defaultColWidth="11.36328125" defaultRowHeight="13" outlineLevelCol="1" x14ac:dyDescent="0.25"/>
  <cols>
    <col min="1" max="3" width="19.1796875" style="27" customWidth="1"/>
    <col min="4" max="4" width="19.1796875" style="52" customWidth="1"/>
    <col min="5" max="7" width="19.1796875" style="53" customWidth="1"/>
    <col min="8" max="8" width="19.1796875" style="83" customWidth="1"/>
    <col min="9" max="10" width="19.1796875" style="52" customWidth="1"/>
    <col min="11" max="11" width="19.1796875" style="53" customWidth="1"/>
    <col min="12" max="15" width="19.1796875" style="53" customWidth="1" outlineLevel="1"/>
    <col min="16" max="16" width="19.1796875" style="84" customWidth="1" outlineLevel="1"/>
    <col min="17" max="20" width="19.1796875" style="53" customWidth="1" outlineLevel="1"/>
    <col min="21" max="21" width="19.1796875" style="85" customWidth="1" outlineLevel="1"/>
    <col min="22" max="22" width="19.1796875" style="83" customWidth="1" outlineLevel="1"/>
    <col min="23" max="23" width="19.1796875" style="53" customWidth="1"/>
    <col min="24" max="24" width="19.1796875" style="52" customWidth="1"/>
    <col min="25" max="25" width="19.1796875" style="53" customWidth="1"/>
    <col min="26" max="26" width="12.36328125" style="48" customWidth="1"/>
    <col min="27" max="27" width="19.1796875" style="53" customWidth="1"/>
    <col min="28" max="28" width="12.36328125" style="48" customWidth="1"/>
    <col min="29" max="29" width="19.1796875" style="53" customWidth="1"/>
    <col min="30" max="30" width="12.36328125" style="48" customWidth="1"/>
    <col min="31" max="31" width="19.1796875" style="53" customWidth="1"/>
    <col min="32" max="32" width="12.36328125" style="48" customWidth="1"/>
    <col min="33" max="33" width="19.1796875" style="53" customWidth="1"/>
    <col min="34" max="34" width="19.1796875" style="13" customWidth="1"/>
    <col min="35" max="35" width="19.1796875" style="53" customWidth="1"/>
    <col min="36" max="36" width="19.1796875" style="13" customWidth="1"/>
    <col min="37" max="38" width="19.1796875" style="52" customWidth="1"/>
    <col min="39" max="39" width="13.453125" style="93" customWidth="1"/>
    <col min="40" max="40" width="14.36328125" style="43" customWidth="1"/>
    <col min="41" max="41" width="19.36328125" style="52" customWidth="1"/>
    <col min="42" max="42" width="18.81640625" style="52" customWidth="1"/>
    <col min="43" max="16384" width="11.36328125" style="2"/>
  </cols>
  <sheetData>
    <row r="1" spans="1:42" s="5" customFormat="1" ht="12.5" x14ac:dyDescent="0.35">
      <c r="A1" s="51" t="s">
        <v>127</v>
      </c>
      <c r="B1" s="52" t="s">
        <v>11</v>
      </c>
      <c r="C1" s="52" t="s">
        <v>12</v>
      </c>
      <c r="D1" s="52" t="s">
        <v>13</v>
      </c>
      <c r="E1" s="53" t="s">
        <v>14</v>
      </c>
      <c r="F1" s="52" t="s">
        <v>15</v>
      </c>
      <c r="G1" s="52" t="s">
        <v>16</v>
      </c>
      <c r="H1" s="53" t="s">
        <v>17</v>
      </c>
      <c r="I1" s="52" t="s">
        <v>18</v>
      </c>
      <c r="J1" s="53" t="s">
        <v>19</v>
      </c>
      <c r="K1" s="53" t="s">
        <v>20</v>
      </c>
      <c r="L1" s="52" t="s">
        <v>21</v>
      </c>
      <c r="M1" s="52" t="s">
        <v>22</v>
      </c>
      <c r="N1" s="52" t="s">
        <v>23</v>
      </c>
      <c r="O1" s="52" t="s">
        <v>24</v>
      </c>
      <c r="P1" s="52" t="s">
        <v>25</v>
      </c>
      <c r="Q1" s="52" t="s">
        <v>26</v>
      </c>
      <c r="R1" s="52" t="s">
        <v>27</v>
      </c>
      <c r="S1" s="52" t="s">
        <v>28</v>
      </c>
      <c r="T1" s="52" t="s">
        <v>29</v>
      </c>
      <c r="U1" s="52" t="s">
        <v>30</v>
      </c>
      <c r="V1" s="52" t="s">
        <v>31</v>
      </c>
      <c r="W1" s="53" t="s">
        <v>32</v>
      </c>
      <c r="X1" s="52" t="s">
        <v>33</v>
      </c>
      <c r="Y1" s="52" t="s">
        <v>34</v>
      </c>
      <c r="Z1" s="43" t="s">
        <v>35</v>
      </c>
      <c r="AA1" s="53" t="s">
        <v>36</v>
      </c>
      <c r="AB1" s="43" t="s">
        <v>37</v>
      </c>
      <c r="AC1" s="53" t="s">
        <v>38</v>
      </c>
      <c r="AD1" s="43" t="s">
        <v>39</v>
      </c>
      <c r="AE1" s="53" t="s">
        <v>40</v>
      </c>
      <c r="AF1" s="43" t="s">
        <v>41</v>
      </c>
      <c r="AG1" s="53" t="s">
        <v>42</v>
      </c>
      <c r="AH1" s="52" t="s">
        <v>43</v>
      </c>
      <c r="AI1" s="53" t="s">
        <v>44</v>
      </c>
      <c r="AJ1" s="52" t="s">
        <v>45</v>
      </c>
      <c r="AK1" s="53" t="s">
        <v>46</v>
      </c>
      <c r="AL1" s="52" t="s">
        <v>47</v>
      </c>
      <c r="AM1" s="52" t="s">
        <v>48</v>
      </c>
      <c r="AN1" s="43" t="s">
        <v>49</v>
      </c>
      <c r="AO1" s="52" t="s">
        <v>50</v>
      </c>
      <c r="AP1" s="52" t="s">
        <v>51</v>
      </c>
    </row>
    <row r="2" spans="1:42" ht="83.75" customHeight="1" x14ac:dyDescent="0.35">
      <c r="A2" s="52" t="s">
        <v>52</v>
      </c>
      <c r="B2" s="54" t="s">
        <v>53</v>
      </c>
      <c r="C2" s="54" t="s">
        <v>54</v>
      </c>
      <c r="D2" s="54" t="s">
        <v>55</v>
      </c>
      <c r="E2" s="55" t="s">
        <v>56</v>
      </c>
      <c r="F2" s="55" t="s">
        <v>57</v>
      </c>
      <c r="G2" s="55" t="s">
        <v>58</v>
      </c>
      <c r="H2" s="55" t="s">
        <v>59</v>
      </c>
      <c r="I2" s="55" t="s">
        <v>60</v>
      </c>
      <c r="J2" s="54" t="s">
        <v>61</v>
      </c>
      <c r="K2" s="55" t="s">
        <v>62</v>
      </c>
      <c r="L2" s="55" t="s">
        <v>63</v>
      </c>
      <c r="M2" s="56" t="s">
        <v>64</v>
      </c>
      <c r="N2" s="56" t="s">
        <v>65</v>
      </c>
      <c r="O2" s="56" t="s">
        <v>66</v>
      </c>
      <c r="P2" s="55" t="s">
        <v>67</v>
      </c>
      <c r="Q2" s="55" t="s">
        <v>68</v>
      </c>
      <c r="R2" s="55" t="s">
        <v>69</v>
      </c>
      <c r="S2" s="55" t="s">
        <v>70</v>
      </c>
      <c r="T2" s="55" t="s">
        <v>71</v>
      </c>
      <c r="U2" s="55" t="s">
        <v>120</v>
      </c>
      <c r="V2" s="55" t="s">
        <v>72</v>
      </c>
      <c r="W2" s="55" t="s">
        <v>73</v>
      </c>
      <c r="X2" s="57" t="s">
        <v>74</v>
      </c>
      <c r="Y2" s="58" t="s">
        <v>75</v>
      </c>
      <c r="Z2" s="44" t="s">
        <v>76</v>
      </c>
      <c r="AA2" s="58" t="s">
        <v>77</v>
      </c>
      <c r="AB2" s="44" t="s">
        <v>78</v>
      </c>
      <c r="AC2" s="58" t="s">
        <v>79</v>
      </c>
      <c r="AD2" s="44" t="s">
        <v>80</v>
      </c>
      <c r="AE2" s="58" t="s">
        <v>81</v>
      </c>
      <c r="AF2" s="44" t="s">
        <v>82</v>
      </c>
      <c r="AG2" s="58" t="s">
        <v>83</v>
      </c>
      <c r="AH2" s="6" t="s">
        <v>84</v>
      </c>
      <c r="AI2" s="58" t="s">
        <v>85</v>
      </c>
      <c r="AJ2" s="6" t="s">
        <v>86</v>
      </c>
      <c r="AK2" s="87" t="s">
        <v>87</v>
      </c>
      <c r="AL2" s="87" t="s">
        <v>88</v>
      </c>
      <c r="AM2" s="92" t="s">
        <v>89</v>
      </c>
      <c r="AN2" s="24" t="s">
        <v>90</v>
      </c>
      <c r="AO2" s="32" t="s">
        <v>91</v>
      </c>
      <c r="AP2" s="32" t="s">
        <v>128</v>
      </c>
    </row>
    <row r="3" spans="1:42" ht="50" x14ac:dyDescent="0.25">
      <c r="A3" s="52">
        <v>1</v>
      </c>
      <c r="B3" s="59" t="s">
        <v>129</v>
      </c>
      <c r="C3" s="59">
        <v>3015</v>
      </c>
      <c r="D3" s="59">
        <v>253</v>
      </c>
      <c r="E3" s="60" t="s">
        <v>124</v>
      </c>
      <c r="F3" s="60" t="s">
        <v>93</v>
      </c>
      <c r="G3" s="60" t="s">
        <v>94</v>
      </c>
      <c r="H3" s="61" t="s">
        <v>130</v>
      </c>
      <c r="I3" s="59">
        <v>54</v>
      </c>
      <c r="J3" s="59">
        <v>12349</v>
      </c>
      <c r="K3" s="60" t="s">
        <v>131</v>
      </c>
      <c r="L3" s="60" t="s">
        <v>125</v>
      </c>
      <c r="M3" s="60" t="s">
        <v>113</v>
      </c>
      <c r="N3" s="62">
        <v>46388</v>
      </c>
      <c r="O3" s="60" t="s">
        <v>97</v>
      </c>
      <c r="P3" s="60" t="s">
        <v>126</v>
      </c>
      <c r="Q3" s="63" t="s">
        <v>99</v>
      </c>
      <c r="R3" s="63" t="s">
        <v>100</v>
      </c>
      <c r="S3" s="60">
        <f t="shared" ref="S3:S15" si="0">16-7.5</f>
        <v>8.5</v>
      </c>
      <c r="T3" s="60">
        <v>1</v>
      </c>
      <c r="U3" s="64">
        <v>3</v>
      </c>
      <c r="V3" s="65" t="s">
        <v>132</v>
      </c>
      <c r="W3" s="60" t="s">
        <v>104</v>
      </c>
      <c r="X3" s="66" t="s">
        <v>101</v>
      </c>
      <c r="Y3" s="67" t="s">
        <v>102</v>
      </c>
      <c r="Z3" s="17"/>
      <c r="AA3" s="67" t="s">
        <v>103</v>
      </c>
      <c r="AB3" s="45"/>
      <c r="AC3" s="67" t="s">
        <v>102</v>
      </c>
      <c r="AD3" s="17"/>
      <c r="AE3" s="67" t="s">
        <v>102</v>
      </c>
      <c r="AF3" s="17"/>
      <c r="AG3" s="67" t="s">
        <v>103</v>
      </c>
      <c r="AH3" s="7"/>
      <c r="AI3" s="67" t="s">
        <v>103</v>
      </c>
      <c r="AJ3" s="7"/>
      <c r="AK3" s="8">
        <f t="shared" ref="AK3:AK17" si="1">Z3+AB3+AD3+AF3+AH3+AJ3</f>
        <v>0</v>
      </c>
      <c r="AL3" s="8">
        <f t="shared" ref="AL3:AL17" si="2">AK3*12</f>
        <v>0</v>
      </c>
      <c r="AN3" s="17"/>
      <c r="AO3" s="8">
        <f t="shared" ref="AO3:AO13" si="3">AK3-AN3</f>
        <v>0</v>
      </c>
      <c r="AP3" s="8">
        <f t="shared" ref="AP3:AP4" si="4">AO3*12</f>
        <v>0</v>
      </c>
    </row>
    <row r="4" spans="1:42" ht="50" x14ac:dyDescent="0.25">
      <c r="A4" s="52">
        <v>2</v>
      </c>
      <c r="B4" s="59" t="s">
        <v>133</v>
      </c>
      <c r="C4" s="59">
        <v>1100</v>
      </c>
      <c r="D4" s="59">
        <v>9</v>
      </c>
      <c r="E4" s="60" t="s">
        <v>92</v>
      </c>
      <c r="F4" s="60" t="s">
        <v>93</v>
      </c>
      <c r="G4" s="60" t="s">
        <v>94</v>
      </c>
      <c r="H4" s="68" t="s">
        <v>134</v>
      </c>
      <c r="I4" s="59">
        <v>555</v>
      </c>
      <c r="J4" s="59">
        <v>12349</v>
      </c>
      <c r="K4" s="60" t="s">
        <v>131</v>
      </c>
      <c r="L4" s="60" t="s">
        <v>95</v>
      </c>
      <c r="M4" s="60" t="s">
        <v>96</v>
      </c>
      <c r="N4" s="62">
        <v>46327</v>
      </c>
      <c r="O4" s="60" t="s">
        <v>97</v>
      </c>
      <c r="P4" s="60" t="s">
        <v>98</v>
      </c>
      <c r="Q4" s="63" t="s">
        <v>99</v>
      </c>
      <c r="R4" s="63" t="s">
        <v>100</v>
      </c>
      <c r="S4" s="60">
        <f t="shared" si="0"/>
        <v>8.5</v>
      </c>
      <c r="T4" s="60">
        <v>1</v>
      </c>
      <c r="U4" s="64">
        <v>3</v>
      </c>
      <c r="V4" s="65" t="s">
        <v>135</v>
      </c>
      <c r="W4" s="60" t="s">
        <v>104</v>
      </c>
      <c r="X4" s="66" t="s">
        <v>101</v>
      </c>
      <c r="Y4" s="67" t="s">
        <v>102</v>
      </c>
      <c r="Z4" s="17"/>
      <c r="AA4" s="67" t="s">
        <v>102</v>
      </c>
      <c r="AB4" s="17"/>
      <c r="AC4" s="67" t="s">
        <v>102</v>
      </c>
      <c r="AD4" s="17"/>
      <c r="AE4" s="67" t="s">
        <v>102</v>
      </c>
      <c r="AF4" s="17"/>
      <c r="AG4" s="67" t="s">
        <v>103</v>
      </c>
      <c r="AH4" s="7"/>
      <c r="AI4" s="67" t="s">
        <v>103</v>
      </c>
      <c r="AJ4" s="7"/>
      <c r="AK4" s="8">
        <f t="shared" si="1"/>
        <v>0</v>
      </c>
      <c r="AL4" s="8">
        <f t="shared" si="2"/>
        <v>0</v>
      </c>
      <c r="AN4" s="17"/>
      <c r="AO4" s="8">
        <f t="shared" si="3"/>
        <v>0</v>
      </c>
      <c r="AP4" s="8">
        <f t="shared" si="4"/>
        <v>0</v>
      </c>
    </row>
    <row r="5" spans="1:42" ht="50" x14ac:dyDescent="0.25">
      <c r="A5" s="52">
        <v>3</v>
      </c>
      <c r="B5" s="59" t="s">
        <v>136</v>
      </c>
      <c r="C5" s="59">
        <v>1100</v>
      </c>
      <c r="D5" s="59">
        <v>13</v>
      </c>
      <c r="E5" s="60" t="s">
        <v>92</v>
      </c>
      <c r="F5" s="60" t="s">
        <v>93</v>
      </c>
      <c r="G5" s="60" t="s">
        <v>94</v>
      </c>
      <c r="H5" s="61" t="s">
        <v>137</v>
      </c>
      <c r="I5" s="59">
        <v>203</v>
      </c>
      <c r="J5" s="59">
        <v>12249</v>
      </c>
      <c r="K5" s="60" t="s">
        <v>138</v>
      </c>
      <c r="L5" s="60" t="s">
        <v>95</v>
      </c>
      <c r="M5" s="60" t="s">
        <v>96</v>
      </c>
      <c r="N5" s="62">
        <v>46327</v>
      </c>
      <c r="O5" s="60" t="s">
        <v>97</v>
      </c>
      <c r="P5" s="60" t="s">
        <v>98</v>
      </c>
      <c r="Q5" s="63" t="s">
        <v>99</v>
      </c>
      <c r="R5" s="63" t="s">
        <v>100</v>
      </c>
      <c r="S5" s="60">
        <f t="shared" si="0"/>
        <v>8.5</v>
      </c>
      <c r="T5" s="60">
        <v>1</v>
      </c>
      <c r="U5" s="64">
        <v>3</v>
      </c>
      <c r="V5" s="65" t="s">
        <v>139</v>
      </c>
      <c r="W5" s="60" t="s">
        <v>140</v>
      </c>
      <c r="X5" s="66" t="s">
        <v>101</v>
      </c>
      <c r="Y5" s="67" t="s">
        <v>102</v>
      </c>
      <c r="Z5" s="17"/>
      <c r="AA5" s="67" t="s">
        <v>102</v>
      </c>
      <c r="AB5" s="17"/>
      <c r="AC5" s="67" t="s">
        <v>102</v>
      </c>
      <c r="AD5" s="17"/>
      <c r="AE5" s="67" t="s">
        <v>102</v>
      </c>
      <c r="AF5" s="17"/>
      <c r="AG5" s="67" t="s">
        <v>102</v>
      </c>
      <c r="AH5" s="88"/>
      <c r="AI5" s="67" t="s">
        <v>103</v>
      </c>
      <c r="AJ5" s="7"/>
      <c r="AK5" s="8">
        <f t="shared" si="1"/>
        <v>0</v>
      </c>
      <c r="AL5" s="8">
        <f t="shared" si="2"/>
        <v>0</v>
      </c>
      <c r="AN5" s="17"/>
      <c r="AO5" s="8">
        <f t="shared" si="3"/>
        <v>0</v>
      </c>
      <c r="AP5" s="8">
        <f t="shared" ref="AP5" si="5">AO5*12</f>
        <v>0</v>
      </c>
    </row>
    <row r="6" spans="1:42" ht="50" x14ac:dyDescent="0.25">
      <c r="A6" s="52">
        <v>4</v>
      </c>
      <c r="B6" s="59" t="s">
        <v>141</v>
      </c>
      <c r="C6" s="59">
        <v>1100</v>
      </c>
      <c r="D6" s="59">
        <v>16</v>
      </c>
      <c r="E6" s="60" t="s">
        <v>92</v>
      </c>
      <c r="F6" s="60" t="s">
        <v>93</v>
      </c>
      <c r="G6" s="60" t="s">
        <v>94</v>
      </c>
      <c r="H6" s="61" t="s">
        <v>142</v>
      </c>
      <c r="I6" s="59">
        <v>385</v>
      </c>
      <c r="J6" s="59">
        <v>12353</v>
      </c>
      <c r="K6" s="60" t="s">
        <v>131</v>
      </c>
      <c r="L6" s="60" t="s">
        <v>95</v>
      </c>
      <c r="M6" s="60" t="s">
        <v>96</v>
      </c>
      <c r="N6" s="62">
        <v>46327</v>
      </c>
      <c r="O6" s="60" t="s">
        <v>97</v>
      </c>
      <c r="P6" s="60" t="s">
        <v>98</v>
      </c>
      <c r="Q6" s="63" t="s">
        <v>99</v>
      </c>
      <c r="R6" s="63" t="s">
        <v>100</v>
      </c>
      <c r="S6" s="60">
        <f t="shared" si="0"/>
        <v>8.5</v>
      </c>
      <c r="T6" s="60">
        <v>1</v>
      </c>
      <c r="U6" s="64">
        <v>3</v>
      </c>
      <c r="V6" s="65" t="s">
        <v>143</v>
      </c>
      <c r="W6" s="60" t="s">
        <v>104</v>
      </c>
      <c r="X6" s="66" t="s">
        <v>101</v>
      </c>
      <c r="Y6" s="67" t="s">
        <v>102</v>
      </c>
      <c r="Z6" s="17"/>
      <c r="AA6" s="67" t="s">
        <v>102</v>
      </c>
      <c r="AB6" s="17"/>
      <c r="AC6" s="67" t="s">
        <v>102</v>
      </c>
      <c r="AD6" s="17"/>
      <c r="AE6" s="67" t="s">
        <v>102</v>
      </c>
      <c r="AF6" s="17"/>
      <c r="AG6" s="67" t="s">
        <v>103</v>
      </c>
      <c r="AH6" s="7"/>
      <c r="AI6" s="67" t="s">
        <v>103</v>
      </c>
      <c r="AJ6" s="7"/>
      <c r="AK6" s="8">
        <f t="shared" si="1"/>
        <v>0</v>
      </c>
      <c r="AL6" s="8">
        <f t="shared" si="2"/>
        <v>0</v>
      </c>
      <c r="AN6" s="17"/>
      <c r="AO6" s="8">
        <f t="shared" si="3"/>
        <v>0</v>
      </c>
      <c r="AP6" s="8">
        <f t="shared" ref="AP6:AP13" si="6">AO6*12</f>
        <v>0</v>
      </c>
    </row>
    <row r="7" spans="1:42" ht="50" x14ac:dyDescent="0.25">
      <c r="A7" s="52">
        <v>5</v>
      </c>
      <c r="B7" s="59" t="s">
        <v>144</v>
      </c>
      <c r="C7" s="59">
        <v>1100</v>
      </c>
      <c r="D7" s="59">
        <v>2501</v>
      </c>
      <c r="E7" s="60" t="s">
        <v>92</v>
      </c>
      <c r="F7" s="69" t="s">
        <v>93</v>
      </c>
      <c r="G7" s="60" t="s">
        <v>94</v>
      </c>
      <c r="H7" s="61" t="s">
        <v>145</v>
      </c>
      <c r="I7" s="59">
        <v>229</v>
      </c>
      <c r="J7" s="59">
        <v>12353</v>
      </c>
      <c r="K7" s="60" t="s">
        <v>131</v>
      </c>
      <c r="L7" s="60" t="s">
        <v>146</v>
      </c>
      <c r="M7" s="60" t="s">
        <v>96</v>
      </c>
      <c r="N7" s="62">
        <v>46327</v>
      </c>
      <c r="O7" s="60" t="s">
        <v>97</v>
      </c>
      <c r="P7" s="60" t="s">
        <v>106</v>
      </c>
      <c r="Q7" s="63" t="s">
        <v>99</v>
      </c>
      <c r="R7" s="63" t="s">
        <v>100</v>
      </c>
      <c r="S7" s="60">
        <f>16-7.5</f>
        <v>8.5</v>
      </c>
      <c r="T7" s="60">
        <v>1</v>
      </c>
      <c r="U7" s="64">
        <v>3</v>
      </c>
      <c r="V7" s="65" t="s">
        <v>147</v>
      </c>
      <c r="W7" s="60" t="s">
        <v>148</v>
      </c>
      <c r="X7" s="66" t="s">
        <v>101</v>
      </c>
      <c r="Y7" s="67" t="s">
        <v>102</v>
      </c>
      <c r="Z7" s="17"/>
      <c r="AA7" s="67" t="s">
        <v>102</v>
      </c>
      <c r="AB7" s="17"/>
      <c r="AC7" s="67" t="s">
        <v>102</v>
      </c>
      <c r="AD7" s="17"/>
      <c r="AE7" s="67" t="s">
        <v>102</v>
      </c>
      <c r="AF7" s="17"/>
      <c r="AG7" s="67" t="s">
        <v>102</v>
      </c>
      <c r="AH7" s="88"/>
      <c r="AI7" s="67" t="s">
        <v>103</v>
      </c>
      <c r="AJ7" s="7"/>
      <c r="AK7" s="8">
        <f t="shared" si="1"/>
        <v>0</v>
      </c>
      <c r="AL7" s="8">
        <f t="shared" si="2"/>
        <v>0</v>
      </c>
      <c r="AN7" s="17"/>
      <c r="AO7" s="8">
        <f t="shared" si="3"/>
        <v>0</v>
      </c>
      <c r="AP7" s="8">
        <f t="shared" si="6"/>
        <v>0</v>
      </c>
    </row>
    <row r="8" spans="1:42" ht="37.5" x14ac:dyDescent="0.25">
      <c r="A8" s="52">
        <v>6</v>
      </c>
      <c r="B8" s="59" t="s">
        <v>149</v>
      </c>
      <c r="C8" s="59">
        <v>1100</v>
      </c>
      <c r="D8" s="59">
        <v>18</v>
      </c>
      <c r="E8" s="60" t="s">
        <v>92</v>
      </c>
      <c r="F8" s="60" t="s">
        <v>93</v>
      </c>
      <c r="G8" s="60" t="s">
        <v>94</v>
      </c>
      <c r="H8" s="61" t="s">
        <v>150</v>
      </c>
      <c r="I8" s="59">
        <v>313</v>
      </c>
      <c r="J8" s="59">
        <v>12207</v>
      </c>
      <c r="K8" s="60" t="s">
        <v>138</v>
      </c>
      <c r="L8" s="60" t="s">
        <v>95</v>
      </c>
      <c r="M8" s="60" t="s">
        <v>96</v>
      </c>
      <c r="N8" s="62">
        <v>46327</v>
      </c>
      <c r="O8" s="60" t="s">
        <v>97</v>
      </c>
      <c r="P8" s="60" t="s">
        <v>98</v>
      </c>
      <c r="Q8" s="63" t="s">
        <v>99</v>
      </c>
      <c r="R8" s="63" t="s">
        <v>100</v>
      </c>
      <c r="S8" s="60">
        <f t="shared" si="0"/>
        <v>8.5</v>
      </c>
      <c r="T8" s="60">
        <v>1</v>
      </c>
      <c r="U8" s="64">
        <v>3</v>
      </c>
      <c r="V8" s="65" t="s">
        <v>123</v>
      </c>
      <c r="W8" s="60" t="s">
        <v>104</v>
      </c>
      <c r="X8" s="66" t="s">
        <v>101</v>
      </c>
      <c r="Y8" s="67" t="s">
        <v>102</v>
      </c>
      <c r="Z8" s="17"/>
      <c r="AA8" s="67" t="s">
        <v>102</v>
      </c>
      <c r="AB8" s="17"/>
      <c r="AC8" s="67" t="s">
        <v>102</v>
      </c>
      <c r="AD8" s="17"/>
      <c r="AE8" s="67" t="s">
        <v>102</v>
      </c>
      <c r="AF8" s="17"/>
      <c r="AG8" s="67" t="s">
        <v>103</v>
      </c>
      <c r="AH8" s="7"/>
      <c r="AI8" s="67" t="s">
        <v>103</v>
      </c>
      <c r="AJ8" s="7"/>
      <c r="AK8" s="8">
        <f t="shared" si="1"/>
        <v>0</v>
      </c>
      <c r="AL8" s="8">
        <f t="shared" si="2"/>
        <v>0</v>
      </c>
      <c r="AN8" s="17"/>
      <c r="AO8" s="8">
        <f t="shared" si="3"/>
        <v>0</v>
      </c>
      <c r="AP8" s="8">
        <f t="shared" si="6"/>
        <v>0</v>
      </c>
    </row>
    <row r="9" spans="1:42" ht="37.5" x14ac:dyDescent="0.25">
      <c r="A9" s="52">
        <v>7</v>
      </c>
      <c r="B9" s="59" t="s">
        <v>151</v>
      </c>
      <c r="C9" s="59">
        <v>1100</v>
      </c>
      <c r="D9" s="59">
        <v>20</v>
      </c>
      <c r="E9" s="60" t="s">
        <v>92</v>
      </c>
      <c r="F9" s="60" t="s">
        <v>93</v>
      </c>
      <c r="G9" s="60" t="s">
        <v>94</v>
      </c>
      <c r="H9" s="61" t="s">
        <v>152</v>
      </c>
      <c r="I9" s="59">
        <v>116</v>
      </c>
      <c r="J9" s="59">
        <v>12163</v>
      </c>
      <c r="K9" s="60" t="s">
        <v>138</v>
      </c>
      <c r="L9" s="60" t="s">
        <v>121</v>
      </c>
      <c r="M9" s="60" t="s">
        <v>96</v>
      </c>
      <c r="N9" s="62">
        <v>46327</v>
      </c>
      <c r="O9" s="60" t="s">
        <v>97</v>
      </c>
      <c r="P9" s="60" t="s">
        <v>98</v>
      </c>
      <c r="Q9" s="63" t="s">
        <v>99</v>
      </c>
      <c r="R9" s="63" t="s">
        <v>100</v>
      </c>
      <c r="S9" s="60">
        <f t="shared" si="0"/>
        <v>8.5</v>
      </c>
      <c r="T9" s="60">
        <v>1</v>
      </c>
      <c r="U9" s="64">
        <v>3</v>
      </c>
      <c r="V9" s="65" t="s">
        <v>153</v>
      </c>
      <c r="W9" s="60" t="s">
        <v>104</v>
      </c>
      <c r="X9" s="66" t="s">
        <v>101</v>
      </c>
      <c r="Y9" s="67" t="s">
        <v>102</v>
      </c>
      <c r="Z9" s="17"/>
      <c r="AA9" s="67" t="s">
        <v>102</v>
      </c>
      <c r="AB9" s="17"/>
      <c r="AC9" s="67" t="s">
        <v>102</v>
      </c>
      <c r="AD9" s="17"/>
      <c r="AE9" s="67" t="s">
        <v>102</v>
      </c>
      <c r="AF9" s="17"/>
      <c r="AG9" s="67" t="s">
        <v>103</v>
      </c>
      <c r="AH9" s="7"/>
      <c r="AI9" s="67" t="s">
        <v>103</v>
      </c>
      <c r="AJ9" s="7"/>
      <c r="AK9" s="8">
        <f t="shared" si="1"/>
        <v>0</v>
      </c>
      <c r="AL9" s="8">
        <f t="shared" si="2"/>
        <v>0</v>
      </c>
      <c r="AN9" s="17"/>
      <c r="AO9" s="8">
        <f t="shared" si="3"/>
        <v>0</v>
      </c>
      <c r="AP9" s="8">
        <f t="shared" si="6"/>
        <v>0</v>
      </c>
    </row>
    <row r="10" spans="1:42" ht="37.5" x14ac:dyDescent="0.25">
      <c r="A10" s="52">
        <v>8</v>
      </c>
      <c r="B10" s="59" t="s">
        <v>154</v>
      </c>
      <c r="C10" s="59">
        <v>1100</v>
      </c>
      <c r="D10" s="59">
        <v>23</v>
      </c>
      <c r="E10" s="60" t="s">
        <v>92</v>
      </c>
      <c r="F10" s="60" t="s">
        <v>93</v>
      </c>
      <c r="G10" s="60" t="s">
        <v>94</v>
      </c>
      <c r="H10" s="70" t="s">
        <v>155</v>
      </c>
      <c r="I10" s="59">
        <v>406</v>
      </c>
      <c r="J10" s="59">
        <v>12353</v>
      </c>
      <c r="K10" s="60" t="s">
        <v>131</v>
      </c>
      <c r="L10" s="60" t="s">
        <v>95</v>
      </c>
      <c r="M10" s="60" t="s">
        <v>96</v>
      </c>
      <c r="N10" s="62">
        <v>46327</v>
      </c>
      <c r="O10" s="60" t="s">
        <v>97</v>
      </c>
      <c r="P10" s="60" t="s">
        <v>98</v>
      </c>
      <c r="Q10" s="63" t="s">
        <v>99</v>
      </c>
      <c r="R10" s="63" t="s">
        <v>100</v>
      </c>
      <c r="S10" s="60">
        <f>0.75*8.5</f>
        <v>6.375</v>
      </c>
      <c r="T10" s="60">
        <f>0.75</f>
        <v>0.75</v>
      </c>
      <c r="U10" s="64">
        <v>3</v>
      </c>
      <c r="V10" s="65" t="s">
        <v>107</v>
      </c>
      <c r="W10" s="60" t="s">
        <v>104</v>
      </c>
      <c r="X10" s="66" t="s">
        <v>101</v>
      </c>
      <c r="Y10" s="67" t="s">
        <v>102</v>
      </c>
      <c r="Z10" s="17"/>
      <c r="AA10" s="67" t="s">
        <v>102</v>
      </c>
      <c r="AB10" s="17"/>
      <c r="AC10" s="67" t="s">
        <v>102</v>
      </c>
      <c r="AD10" s="17"/>
      <c r="AE10" s="67" t="s">
        <v>102</v>
      </c>
      <c r="AF10" s="17"/>
      <c r="AG10" s="67" t="s">
        <v>103</v>
      </c>
      <c r="AH10" s="7"/>
      <c r="AI10" s="67" t="s">
        <v>103</v>
      </c>
      <c r="AJ10" s="7"/>
      <c r="AK10" s="8">
        <f t="shared" si="1"/>
        <v>0</v>
      </c>
      <c r="AL10" s="8">
        <f t="shared" si="2"/>
        <v>0</v>
      </c>
      <c r="AN10" s="17"/>
      <c r="AO10" s="8">
        <f t="shared" si="3"/>
        <v>0</v>
      </c>
      <c r="AP10" s="8">
        <f t="shared" si="6"/>
        <v>0</v>
      </c>
    </row>
    <row r="11" spans="1:42" ht="75" x14ac:dyDescent="0.25">
      <c r="A11" s="52">
        <v>9</v>
      </c>
      <c r="B11" s="59" t="s">
        <v>156</v>
      </c>
      <c r="C11" s="59">
        <v>1100</v>
      </c>
      <c r="D11" s="59">
        <v>2505</v>
      </c>
      <c r="E11" s="60" t="s">
        <v>92</v>
      </c>
      <c r="F11" s="60" t="s">
        <v>157</v>
      </c>
      <c r="G11" s="60" t="s">
        <v>111</v>
      </c>
      <c r="H11" s="61" t="s">
        <v>158</v>
      </c>
      <c r="I11" s="59">
        <v>147</v>
      </c>
      <c r="J11" s="59">
        <v>12353</v>
      </c>
      <c r="K11" s="60" t="s">
        <v>131</v>
      </c>
      <c r="L11" s="60" t="s">
        <v>108</v>
      </c>
      <c r="M11" s="60" t="s">
        <v>113</v>
      </c>
      <c r="N11" s="62" t="s">
        <v>114</v>
      </c>
      <c r="O11" s="60" t="s">
        <v>115</v>
      </c>
      <c r="P11" s="60" t="s">
        <v>106</v>
      </c>
      <c r="Q11" s="63" t="s">
        <v>159</v>
      </c>
      <c r="R11" s="63" t="s">
        <v>160</v>
      </c>
      <c r="S11" s="60">
        <f>0.25*8.5</f>
        <v>2.125</v>
      </c>
      <c r="T11" s="60">
        <v>0.25</v>
      </c>
      <c r="U11" s="64">
        <v>3</v>
      </c>
      <c r="V11" s="61"/>
      <c r="W11" s="60" t="s">
        <v>104</v>
      </c>
      <c r="X11" s="66" t="s">
        <v>101</v>
      </c>
      <c r="Y11" s="67" t="s">
        <v>102</v>
      </c>
      <c r="Z11" s="17"/>
      <c r="AA11" s="67" t="s">
        <v>102</v>
      </c>
      <c r="AB11" s="17"/>
      <c r="AC11" s="67" t="s">
        <v>102</v>
      </c>
      <c r="AD11" s="17"/>
      <c r="AE11" s="67" t="s">
        <v>102</v>
      </c>
      <c r="AF11" s="17"/>
      <c r="AG11" s="67" t="s">
        <v>103</v>
      </c>
      <c r="AH11" s="7"/>
      <c r="AI11" s="67" t="s">
        <v>103</v>
      </c>
      <c r="AJ11" s="7"/>
      <c r="AK11" s="8">
        <f>Z11+AB11+AD11+AF11+AH11+AJ11</f>
        <v>0</v>
      </c>
      <c r="AL11" s="8">
        <f>AK11*12</f>
        <v>0</v>
      </c>
      <c r="AN11" s="17"/>
      <c r="AO11" s="8">
        <f>AK11-AN11</f>
        <v>0</v>
      </c>
      <c r="AP11" s="8">
        <f>AO11*12</f>
        <v>0</v>
      </c>
    </row>
    <row r="12" spans="1:42" ht="62.5" x14ac:dyDescent="0.25">
      <c r="A12" s="52">
        <v>10</v>
      </c>
      <c r="B12" s="59" t="s">
        <v>161</v>
      </c>
      <c r="C12" s="59">
        <v>1100</v>
      </c>
      <c r="D12" s="59">
        <v>26</v>
      </c>
      <c r="E12" s="60" t="s">
        <v>92</v>
      </c>
      <c r="F12" s="60" t="s">
        <v>93</v>
      </c>
      <c r="G12" s="60" t="s">
        <v>94</v>
      </c>
      <c r="H12" s="70" t="s">
        <v>162</v>
      </c>
      <c r="I12" s="59">
        <v>261</v>
      </c>
      <c r="J12" s="59">
        <v>12353</v>
      </c>
      <c r="K12" s="60" t="s">
        <v>131</v>
      </c>
      <c r="L12" s="60" t="s">
        <v>95</v>
      </c>
      <c r="M12" s="60" t="s">
        <v>96</v>
      </c>
      <c r="N12" s="62">
        <v>46327</v>
      </c>
      <c r="O12" s="60" t="s">
        <v>97</v>
      </c>
      <c r="P12" s="60" t="s">
        <v>98</v>
      </c>
      <c r="Q12" s="63" t="s">
        <v>99</v>
      </c>
      <c r="R12" s="63" t="s">
        <v>100</v>
      </c>
      <c r="S12" s="60">
        <f t="shared" si="0"/>
        <v>8.5</v>
      </c>
      <c r="T12" s="60">
        <v>1</v>
      </c>
      <c r="U12" s="64">
        <v>3</v>
      </c>
      <c r="V12" s="65" t="s">
        <v>163</v>
      </c>
      <c r="W12" s="60" t="s">
        <v>104</v>
      </c>
      <c r="X12" s="66" t="s">
        <v>101</v>
      </c>
      <c r="Y12" s="67" t="s">
        <v>102</v>
      </c>
      <c r="Z12" s="17"/>
      <c r="AA12" s="67" t="s">
        <v>102</v>
      </c>
      <c r="AB12" s="17"/>
      <c r="AC12" s="67" t="s">
        <v>102</v>
      </c>
      <c r="AD12" s="17"/>
      <c r="AE12" s="67" t="s">
        <v>102</v>
      </c>
      <c r="AF12" s="17"/>
      <c r="AG12" s="67" t="s">
        <v>103</v>
      </c>
      <c r="AH12" s="7"/>
      <c r="AI12" s="67" t="s">
        <v>103</v>
      </c>
      <c r="AJ12" s="7"/>
      <c r="AK12" s="8">
        <f t="shared" si="1"/>
        <v>0</v>
      </c>
      <c r="AL12" s="8">
        <f t="shared" si="2"/>
        <v>0</v>
      </c>
      <c r="AN12" s="17"/>
      <c r="AO12" s="8">
        <f t="shared" si="3"/>
        <v>0</v>
      </c>
      <c r="AP12" s="8">
        <f t="shared" si="6"/>
        <v>0</v>
      </c>
    </row>
    <row r="13" spans="1:42" ht="45" customHeight="1" x14ac:dyDescent="0.25">
      <c r="A13" s="52">
        <v>11</v>
      </c>
      <c r="B13" s="59" t="s">
        <v>164</v>
      </c>
      <c r="C13" s="59">
        <v>1100</v>
      </c>
      <c r="D13" s="59">
        <v>30</v>
      </c>
      <c r="E13" s="60" t="s">
        <v>92</v>
      </c>
      <c r="F13" s="60" t="s">
        <v>93</v>
      </c>
      <c r="G13" s="60" t="s">
        <v>94</v>
      </c>
      <c r="H13" s="61" t="s">
        <v>165</v>
      </c>
      <c r="I13" s="59">
        <v>64</v>
      </c>
      <c r="J13" s="59">
        <v>12247</v>
      </c>
      <c r="K13" s="60" t="s">
        <v>138</v>
      </c>
      <c r="L13" s="60" t="s">
        <v>95</v>
      </c>
      <c r="M13" s="60" t="s">
        <v>96</v>
      </c>
      <c r="N13" s="62">
        <v>46327</v>
      </c>
      <c r="O13" s="60" t="s">
        <v>97</v>
      </c>
      <c r="P13" s="60" t="s">
        <v>98</v>
      </c>
      <c r="Q13" s="63" t="s">
        <v>99</v>
      </c>
      <c r="R13" s="63" t="s">
        <v>100</v>
      </c>
      <c r="S13" s="71">
        <f t="shared" si="0"/>
        <v>8.5</v>
      </c>
      <c r="T13" s="71">
        <v>1</v>
      </c>
      <c r="U13" s="64">
        <v>3</v>
      </c>
      <c r="V13" s="65" t="s">
        <v>166</v>
      </c>
      <c r="W13" s="60" t="s">
        <v>167</v>
      </c>
      <c r="X13" s="66" t="s">
        <v>101</v>
      </c>
      <c r="Y13" s="67" t="s">
        <v>102</v>
      </c>
      <c r="Z13" s="20"/>
      <c r="AA13" s="67" t="s">
        <v>102</v>
      </c>
      <c r="AB13" s="20"/>
      <c r="AC13" s="67" t="s">
        <v>102</v>
      </c>
      <c r="AD13" s="20"/>
      <c r="AE13" s="67" t="s">
        <v>102</v>
      </c>
      <c r="AF13" s="20"/>
      <c r="AG13" s="67" t="s">
        <v>102</v>
      </c>
      <c r="AH13" s="88"/>
      <c r="AI13" s="67" t="s">
        <v>103</v>
      </c>
      <c r="AJ13" s="7"/>
      <c r="AK13" s="18">
        <f>Z13+AB13+AD13+AF13+AH13+AJ13</f>
        <v>0</v>
      </c>
      <c r="AL13" s="18">
        <f t="shared" si="2"/>
        <v>0</v>
      </c>
      <c r="AN13" s="20"/>
      <c r="AO13" s="18">
        <f t="shared" si="3"/>
        <v>0</v>
      </c>
      <c r="AP13" s="18">
        <f t="shared" si="6"/>
        <v>0</v>
      </c>
    </row>
    <row r="14" spans="1:42" ht="62.5" x14ac:dyDescent="0.25">
      <c r="A14" s="52">
        <v>12</v>
      </c>
      <c r="B14" s="59" t="s">
        <v>168</v>
      </c>
      <c r="C14" s="59">
        <v>1100</v>
      </c>
      <c r="D14" s="59">
        <v>204</v>
      </c>
      <c r="E14" s="60" t="s">
        <v>92</v>
      </c>
      <c r="F14" s="60" t="s">
        <v>93</v>
      </c>
      <c r="G14" s="60" t="s">
        <v>94</v>
      </c>
      <c r="H14" s="61" t="s">
        <v>169</v>
      </c>
      <c r="I14" s="59">
        <v>10</v>
      </c>
      <c r="J14" s="59">
        <v>12247</v>
      </c>
      <c r="K14" s="60" t="s">
        <v>138</v>
      </c>
      <c r="L14" s="60" t="s">
        <v>105</v>
      </c>
      <c r="M14" s="60" t="s">
        <v>96</v>
      </c>
      <c r="N14" s="62">
        <v>46327</v>
      </c>
      <c r="O14" s="60" t="s">
        <v>97</v>
      </c>
      <c r="P14" s="60" t="s">
        <v>106</v>
      </c>
      <c r="Q14" s="63" t="s">
        <v>170</v>
      </c>
      <c r="R14" s="63" t="s">
        <v>171</v>
      </c>
      <c r="S14" s="72"/>
      <c r="T14" s="72"/>
      <c r="U14" s="64">
        <v>3</v>
      </c>
      <c r="V14" s="65" t="s">
        <v>172</v>
      </c>
      <c r="W14" s="60" t="s">
        <v>104</v>
      </c>
      <c r="X14" s="66" t="s">
        <v>101</v>
      </c>
      <c r="Y14" s="67" t="s">
        <v>102</v>
      </c>
      <c r="Z14" s="21"/>
      <c r="AA14" s="67" t="s">
        <v>102</v>
      </c>
      <c r="AB14" s="21"/>
      <c r="AC14" s="67" t="s">
        <v>102</v>
      </c>
      <c r="AD14" s="21"/>
      <c r="AE14" s="67" t="s">
        <v>102</v>
      </c>
      <c r="AF14" s="21"/>
      <c r="AG14" s="67" t="s">
        <v>103</v>
      </c>
      <c r="AH14" s="7"/>
      <c r="AI14" s="67" t="s">
        <v>103</v>
      </c>
      <c r="AJ14" s="7"/>
      <c r="AK14" s="19"/>
      <c r="AL14" s="19"/>
      <c r="AN14" s="21"/>
      <c r="AO14" s="19"/>
      <c r="AP14" s="19"/>
    </row>
    <row r="15" spans="1:42" ht="37.5" x14ac:dyDescent="0.25">
      <c r="A15" s="52">
        <v>13</v>
      </c>
      <c r="B15" s="59" t="s">
        <v>173</v>
      </c>
      <c r="C15" s="59">
        <v>1100</v>
      </c>
      <c r="D15" s="59">
        <v>33</v>
      </c>
      <c r="E15" s="60" t="s">
        <v>92</v>
      </c>
      <c r="F15" s="60" t="s">
        <v>93</v>
      </c>
      <c r="G15" s="60" t="s">
        <v>94</v>
      </c>
      <c r="H15" s="61" t="s">
        <v>174</v>
      </c>
      <c r="I15" s="59">
        <v>64</v>
      </c>
      <c r="J15" s="59">
        <v>12249</v>
      </c>
      <c r="K15" s="60" t="s">
        <v>138</v>
      </c>
      <c r="L15" s="60" t="s">
        <v>95</v>
      </c>
      <c r="M15" s="60" t="s">
        <v>96</v>
      </c>
      <c r="N15" s="62">
        <v>46327</v>
      </c>
      <c r="O15" s="60" t="s">
        <v>97</v>
      </c>
      <c r="P15" s="60" t="s">
        <v>98</v>
      </c>
      <c r="Q15" s="63" t="s">
        <v>99</v>
      </c>
      <c r="R15" s="63" t="s">
        <v>100</v>
      </c>
      <c r="S15" s="60">
        <f t="shared" si="0"/>
        <v>8.5</v>
      </c>
      <c r="T15" s="60">
        <v>1</v>
      </c>
      <c r="U15" s="64">
        <v>3</v>
      </c>
      <c r="V15" s="65" t="s">
        <v>175</v>
      </c>
      <c r="W15" s="60" t="s">
        <v>104</v>
      </c>
      <c r="X15" s="66" t="s">
        <v>101</v>
      </c>
      <c r="Y15" s="67" t="s">
        <v>102</v>
      </c>
      <c r="Z15" s="17"/>
      <c r="AA15" s="67" t="s">
        <v>102</v>
      </c>
      <c r="AB15" s="17"/>
      <c r="AC15" s="67" t="s">
        <v>102</v>
      </c>
      <c r="AD15" s="17"/>
      <c r="AE15" s="67" t="s">
        <v>102</v>
      </c>
      <c r="AF15" s="17"/>
      <c r="AG15" s="67" t="s">
        <v>103</v>
      </c>
      <c r="AH15" s="7"/>
      <c r="AI15" s="67" t="s">
        <v>103</v>
      </c>
      <c r="AJ15" s="7"/>
      <c r="AK15" s="8">
        <f t="shared" si="1"/>
        <v>0</v>
      </c>
      <c r="AL15" s="8">
        <f t="shared" si="2"/>
        <v>0</v>
      </c>
      <c r="AN15" s="17"/>
      <c r="AO15" s="8">
        <f t="shared" ref="AO15:AO16" si="7">AK15-AN15</f>
        <v>0</v>
      </c>
      <c r="AP15" s="8">
        <f t="shared" ref="AP15" si="8">AO15*12</f>
        <v>0</v>
      </c>
    </row>
    <row r="16" spans="1:42" ht="66" customHeight="1" x14ac:dyDescent="0.25">
      <c r="A16" s="52">
        <v>14</v>
      </c>
      <c r="B16" s="59" t="s">
        <v>176</v>
      </c>
      <c r="C16" s="59">
        <v>1100</v>
      </c>
      <c r="D16" s="59">
        <v>1104</v>
      </c>
      <c r="E16" s="60" t="s">
        <v>92</v>
      </c>
      <c r="F16" s="73" t="s">
        <v>177</v>
      </c>
      <c r="G16" s="60" t="s">
        <v>111</v>
      </c>
      <c r="H16" s="61" t="s">
        <v>178</v>
      </c>
      <c r="I16" s="59">
        <v>103</v>
      </c>
      <c r="J16" s="59">
        <v>12359</v>
      </c>
      <c r="K16" s="60" t="s">
        <v>131</v>
      </c>
      <c r="L16" s="60" t="s">
        <v>95</v>
      </c>
      <c r="M16" s="60" t="s">
        <v>113</v>
      </c>
      <c r="N16" s="62" t="s">
        <v>114</v>
      </c>
      <c r="O16" s="60" t="s">
        <v>115</v>
      </c>
      <c r="P16" s="60" t="s">
        <v>106</v>
      </c>
      <c r="Q16" s="63" t="s">
        <v>109</v>
      </c>
      <c r="R16" s="63" t="s">
        <v>110</v>
      </c>
      <c r="S16" s="60">
        <f>16-12</f>
        <v>4</v>
      </c>
      <c r="T16" s="74">
        <f>S16/8</f>
        <v>0.5</v>
      </c>
      <c r="U16" s="64">
        <v>3</v>
      </c>
      <c r="V16" s="61"/>
      <c r="W16" s="60" t="s">
        <v>104</v>
      </c>
      <c r="X16" s="66" t="s">
        <v>101</v>
      </c>
      <c r="Y16" s="67" t="s">
        <v>102</v>
      </c>
      <c r="Z16" s="17"/>
      <c r="AA16" s="67" t="s">
        <v>102</v>
      </c>
      <c r="AB16" s="17"/>
      <c r="AC16" s="67" t="s">
        <v>102</v>
      </c>
      <c r="AD16" s="17"/>
      <c r="AE16" s="67" t="s">
        <v>102</v>
      </c>
      <c r="AF16" s="17"/>
      <c r="AG16" s="67" t="s">
        <v>103</v>
      </c>
      <c r="AH16" s="7"/>
      <c r="AI16" s="67" t="s">
        <v>103</v>
      </c>
      <c r="AJ16" s="7"/>
      <c r="AK16" s="8">
        <f t="shared" si="1"/>
        <v>0</v>
      </c>
      <c r="AL16" s="8">
        <f t="shared" si="2"/>
        <v>0</v>
      </c>
      <c r="AN16" s="17"/>
      <c r="AO16" s="8">
        <f t="shared" si="7"/>
        <v>0</v>
      </c>
      <c r="AP16" s="8">
        <f t="shared" ref="AP16" si="9">AO16*12</f>
        <v>0</v>
      </c>
    </row>
    <row r="17" spans="1:42" ht="37.5" x14ac:dyDescent="0.25">
      <c r="A17" s="52">
        <v>15</v>
      </c>
      <c r="B17" s="59" t="s">
        <v>179</v>
      </c>
      <c r="C17" s="59">
        <v>1230</v>
      </c>
      <c r="D17" s="59">
        <v>2364</v>
      </c>
      <c r="E17" s="60" t="s">
        <v>118</v>
      </c>
      <c r="F17" s="75" t="s">
        <v>93</v>
      </c>
      <c r="G17" s="60" t="s">
        <v>94</v>
      </c>
      <c r="H17" s="61" t="s">
        <v>180</v>
      </c>
      <c r="I17" s="59">
        <v>104</v>
      </c>
      <c r="J17" s="59">
        <v>12353</v>
      </c>
      <c r="K17" s="60" t="s">
        <v>131</v>
      </c>
      <c r="L17" s="60" t="s">
        <v>112</v>
      </c>
      <c r="M17" s="60" t="s">
        <v>96</v>
      </c>
      <c r="N17" s="62">
        <v>46327</v>
      </c>
      <c r="O17" s="60" t="s">
        <v>97</v>
      </c>
      <c r="P17" s="60" t="s">
        <v>106</v>
      </c>
      <c r="Q17" s="63" t="s">
        <v>181</v>
      </c>
      <c r="R17" s="63" t="s">
        <v>182</v>
      </c>
      <c r="S17" s="60">
        <f>11.5-7.5</f>
        <v>4</v>
      </c>
      <c r="T17" s="74">
        <f>S17/8</f>
        <v>0.5</v>
      </c>
      <c r="U17" s="64">
        <v>3</v>
      </c>
      <c r="V17" s="76" t="s">
        <v>183</v>
      </c>
      <c r="W17" s="60" t="s">
        <v>119</v>
      </c>
      <c r="X17" s="66" t="s">
        <v>101</v>
      </c>
      <c r="Y17" s="67" t="s">
        <v>102</v>
      </c>
      <c r="Z17" s="17"/>
      <c r="AA17" s="67" t="s">
        <v>102</v>
      </c>
      <c r="AB17" s="17"/>
      <c r="AC17" s="67" t="s">
        <v>102</v>
      </c>
      <c r="AD17" s="17"/>
      <c r="AE17" s="67" t="s">
        <v>102</v>
      </c>
      <c r="AF17" s="17"/>
      <c r="AG17" s="67" t="s">
        <v>102</v>
      </c>
      <c r="AH17" s="88"/>
      <c r="AI17" s="67" t="s">
        <v>103</v>
      </c>
      <c r="AJ17" s="7"/>
      <c r="AK17" s="8">
        <f t="shared" si="1"/>
        <v>0</v>
      </c>
      <c r="AL17" s="8">
        <f t="shared" si="2"/>
        <v>0</v>
      </c>
      <c r="AN17" s="17"/>
      <c r="AO17" s="8">
        <f t="shared" ref="AO17" si="10">AK17-AN17</f>
        <v>0</v>
      </c>
      <c r="AP17" s="8">
        <f t="shared" ref="AP17" si="11">AO17*12</f>
        <v>0</v>
      </c>
    </row>
    <row r="18" spans="1:42" ht="50" x14ac:dyDescent="0.25">
      <c r="A18" s="52">
        <v>16</v>
      </c>
      <c r="B18" s="59" t="s">
        <v>184</v>
      </c>
      <c r="C18" s="59">
        <v>1230</v>
      </c>
      <c r="D18" s="59">
        <v>2367</v>
      </c>
      <c r="E18" s="60" t="s">
        <v>118</v>
      </c>
      <c r="F18" s="73" t="s">
        <v>185</v>
      </c>
      <c r="G18" s="60" t="s">
        <v>111</v>
      </c>
      <c r="H18" s="61" t="s">
        <v>186</v>
      </c>
      <c r="I18" s="59">
        <v>470</v>
      </c>
      <c r="J18" s="59">
        <v>12249</v>
      </c>
      <c r="K18" s="60" t="s">
        <v>138</v>
      </c>
      <c r="L18" s="60" t="s">
        <v>112</v>
      </c>
      <c r="M18" s="60" t="s">
        <v>113</v>
      </c>
      <c r="N18" s="62" t="s">
        <v>114</v>
      </c>
      <c r="O18" s="60" t="s">
        <v>115</v>
      </c>
      <c r="P18" s="60" t="s">
        <v>116</v>
      </c>
      <c r="Q18" s="77" t="s">
        <v>117</v>
      </c>
      <c r="R18" s="78" t="s">
        <v>117</v>
      </c>
      <c r="S18" s="77" t="s">
        <v>117</v>
      </c>
      <c r="T18" s="77" t="s">
        <v>117</v>
      </c>
      <c r="U18" s="64">
        <v>3</v>
      </c>
      <c r="V18" s="76" t="s">
        <v>187</v>
      </c>
      <c r="W18" s="60" t="s">
        <v>104</v>
      </c>
      <c r="X18" s="66" t="s">
        <v>101</v>
      </c>
      <c r="Y18" s="67" t="s">
        <v>102</v>
      </c>
      <c r="Z18" s="45"/>
      <c r="AA18" s="67" t="s">
        <v>102</v>
      </c>
      <c r="AB18" s="45"/>
      <c r="AC18" s="67" t="s">
        <v>102</v>
      </c>
      <c r="AD18" s="45"/>
      <c r="AE18" s="67" t="s">
        <v>102</v>
      </c>
      <c r="AF18" s="45"/>
      <c r="AG18" s="67" t="s">
        <v>103</v>
      </c>
      <c r="AH18" s="7"/>
      <c r="AI18" s="67" t="s">
        <v>103</v>
      </c>
      <c r="AJ18" s="7"/>
      <c r="AK18" s="7"/>
      <c r="AL18" s="7"/>
      <c r="AN18" s="45"/>
      <c r="AO18" s="7"/>
      <c r="AP18" s="7"/>
    </row>
    <row r="19" spans="1:42" ht="50" x14ac:dyDescent="0.25">
      <c r="A19" s="52">
        <v>17</v>
      </c>
      <c r="B19" s="59" t="s">
        <v>188</v>
      </c>
      <c r="C19" s="59">
        <v>1818</v>
      </c>
      <c r="D19" s="59">
        <v>2508</v>
      </c>
      <c r="E19" s="60" t="s">
        <v>116</v>
      </c>
      <c r="F19" s="73" t="s">
        <v>122</v>
      </c>
      <c r="G19" s="60" t="s">
        <v>111</v>
      </c>
      <c r="H19" s="61" t="s">
        <v>189</v>
      </c>
      <c r="I19" s="59">
        <v>88</v>
      </c>
      <c r="J19" s="59">
        <v>12249</v>
      </c>
      <c r="K19" s="60" t="s">
        <v>138</v>
      </c>
      <c r="L19" s="60" t="s">
        <v>95</v>
      </c>
      <c r="M19" s="60" t="s">
        <v>113</v>
      </c>
      <c r="N19" s="62" t="s">
        <v>114</v>
      </c>
      <c r="O19" s="60" t="s">
        <v>115</v>
      </c>
      <c r="P19" s="60" t="s">
        <v>116</v>
      </c>
      <c r="Q19" s="60" t="s">
        <v>117</v>
      </c>
      <c r="R19" s="60" t="s">
        <v>117</v>
      </c>
      <c r="S19" s="60" t="s">
        <v>117</v>
      </c>
      <c r="T19" s="60" t="s">
        <v>117</v>
      </c>
      <c r="U19" s="64">
        <v>3</v>
      </c>
      <c r="V19" s="61"/>
      <c r="W19" s="60" t="s">
        <v>104</v>
      </c>
      <c r="X19" s="66" t="s">
        <v>101</v>
      </c>
      <c r="Y19" s="67" t="s">
        <v>102</v>
      </c>
      <c r="Z19" s="45"/>
      <c r="AA19" s="67" t="s">
        <v>102</v>
      </c>
      <c r="AB19" s="45"/>
      <c r="AC19" s="67" t="s">
        <v>102</v>
      </c>
      <c r="AD19" s="45"/>
      <c r="AE19" s="67" t="s">
        <v>102</v>
      </c>
      <c r="AF19" s="45"/>
      <c r="AG19" s="67" t="s">
        <v>103</v>
      </c>
      <c r="AH19" s="7"/>
      <c r="AI19" s="67" t="s">
        <v>103</v>
      </c>
      <c r="AJ19" s="7"/>
      <c r="AK19" s="7"/>
      <c r="AL19" s="7"/>
      <c r="AN19" s="45"/>
      <c r="AO19" s="7"/>
      <c r="AP19" s="7"/>
    </row>
    <row r="20" spans="1:42" ht="50" x14ac:dyDescent="0.25">
      <c r="A20" s="52">
        <v>18</v>
      </c>
      <c r="B20" s="59" t="s">
        <v>190</v>
      </c>
      <c r="C20" s="59">
        <v>1818</v>
      </c>
      <c r="D20" s="59">
        <v>2507</v>
      </c>
      <c r="E20" s="60" t="s">
        <v>116</v>
      </c>
      <c r="F20" s="73" t="s">
        <v>191</v>
      </c>
      <c r="G20" s="60" t="s">
        <v>111</v>
      </c>
      <c r="H20" s="61" t="s">
        <v>192</v>
      </c>
      <c r="I20" s="59">
        <v>164</v>
      </c>
      <c r="J20" s="59">
        <v>12349</v>
      </c>
      <c r="K20" s="60" t="s">
        <v>131</v>
      </c>
      <c r="L20" s="60" t="s">
        <v>95</v>
      </c>
      <c r="M20" s="60" t="s">
        <v>113</v>
      </c>
      <c r="N20" s="62" t="s">
        <v>114</v>
      </c>
      <c r="O20" s="60" t="s">
        <v>115</v>
      </c>
      <c r="P20" s="60" t="s">
        <v>116</v>
      </c>
      <c r="Q20" s="60" t="s">
        <v>117</v>
      </c>
      <c r="R20" s="60" t="s">
        <v>117</v>
      </c>
      <c r="S20" s="60" t="s">
        <v>117</v>
      </c>
      <c r="T20" s="60" t="s">
        <v>117</v>
      </c>
      <c r="U20" s="64">
        <v>3</v>
      </c>
      <c r="V20" s="61"/>
      <c r="W20" s="60" t="s">
        <v>104</v>
      </c>
      <c r="X20" s="66" t="s">
        <v>101</v>
      </c>
      <c r="Y20" s="67" t="s">
        <v>102</v>
      </c>
      <c r="Z20" s="45"/>
      <c r="AA20" s="67" t="s">
        <v>102</v>
      </c>
      <c r="AB20" s="45"/>
      <c r="AC20" s="67" t="s">
        <v>102</v>
      </c>
      <c r="AD20" s="45"/>
      <c r="AE20" s="67" t="s">
        <v>102</v>
      </c>
      <c r="AF20" s="45"/>
      <c r="AG20" s="67" t="s">
        <v>103</v>
      </c>
      <c r="AH20" s="7"/>
      <c r="AI20" s="67" t="s">
        <v>103</v>
      </c>
      <c r="AJ20" s="7"/>
      <c r="AK20" s="7"/>
      <c r="AL20" s="7"/>
      <c r="AN20" s="45"/>
      <c r="AO20" s="7"/>
      <c r="AP20" s="7"/>
    </row>
    <row r="21" spans="1:42" ht="50" x14ac:dyDescent="0.25">
      <c r="A21" s="52">
        <v>19</v>
      </c>
      <c r="B21" s="59" t="s">
        <v>193</v>
      </c>
      <c r="C21" s="60" t="s">
        <v>116</v>
      </c>
      <c r="D21" s="60" t="s">
        <v>116</v>
      </c>
      <c r="E21" s="60" t="s">
        <v>194</v>
      </c>
      <c r="F21" s="73" t="s">
        <v>195</v>
      </c>
      <c r="G21" s="60" t="s">
        <v>111</v>
      </c>
      <c r="H21" s="61" t="s">
        <v>196</v>
      </c>
      <c r="I21" s="59">
        <v>44</v>
      </c>
      <c r="J21" s="59">
        <v>12359</v>
      </c>
      <c r="K21" s="60" t="s">
        <v>131</v>
      </c>
      <c r="L21" s="60" t="s">
        <v>112</v>
      </c>
      <c r="M21" s="60" t="s">
        <v>113</v>
      </c>
      <c r="N21" s="62" t="s">
        <v>114</v>
      </c>
      <c r="O21" s="60" t="s">
        <v>115</v>
      </c>
      <c r="P21" s="60" t="s">
        <v>116</v>
      </c>
      <c r="Q21" s="60" t="s">
        <v>117</v>
      </c>
      <c r="R21" s="60" t="s">
        <v>117</v>
      </c>
      <c r="S21" s="60" t="s">
        <v>117</v>
      </c>
      <c r="T21" s="60" t="s">
        <v>117</v>
      </c>
      <c r="U21" s="64">
        <v>3</v>
      </c>
      <c r="V21" s="61"/>
      <c r="W21" s="60" t="s">
        <v>104</v>
      </c>
      <c r="X21" s="66" t="s">
        <v>101</v>
      </c>
      <c r="Y21" s="67" t="s">
        <v>102</v>
      </c>
      <c r="Z21" s="45"/>
      <c r="AA21" s="67" t="s">
        <v>102</v>
      </c>
      <c r="AB21" s="45"/>
      <c r="AC21" s="67" t="s">
        <v>102</v>
      </c>
      <c r="AD21" s="45"/>
      <c r="AE21" s="67" t="s">
        <v>102</v>
      </c>
      <c r="AF21" s="45"/>
      <c r="AG21" s="67" t="s">
        <v>103</v>
      </c>
      <c r="AH21" s="7"/>
      <c r="AI21" s="67" t="s">
        <v>103</v>
      </c>
      <c r="AJ21" s="7"/>
      <c r="AK21" s="7"/>
      <c r="AL21" s="7"/>
      <c r="AN21" s="45"/>
      <c r="AO21" s="7"/>
      <c r="AP21" s="7"/>
    </row>
    <row r="22" spans="1:42" ht="18" customHeight="1" x14ac:dyDescent="0.25">
      <c r="A22" s="79"/>
      <c r="B22" s="79"/>
      <c r="C22" s="79"/>
      <c r="D22" s="80"/>
      <c r="E22" s="81"/>
      <c r="F22" s="81"/>
      <c r="G22" s="81"/>
      <c r="H22" s="82"/>
      <c r="I22" s="80"/>
      <c r="J22" s="80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9"/>
      <c r="V22" s="82"/>
      <c r="W22" s="81"/>
      <c r="X22" s="80"/>
      <c r="Y22" s="81"/>
      <c r="Z22" s="47"/>
      <c r="AA22" s="81"/>
      <c r="AB22" s="47"/>
      <c r="AC22" s="81"/>
      <c r="AD22" s="47"/>
      <c r="AE22" s="81"/>
      <c r="AF22" s="47"/>
      <c r="AG22" s="81"/>
      <c r="AH22" s="10"/>
      <c r="AI22" s="11"/>
      <c r="AJ22" s="79"/>
      <c r="AK22" s="89" t="s">
        <v>8</v>
      </c>
      <c r="AL22" s="12">
        <f>SUM(AL3:AL21)</f>
        <v>0</v>
      </c>
      <c r="AM22" s="94"/>
      <c r="AN22" s="46"/>
      <c r="AO22" s="89" t="s">
        <v>8</v>
      </c>
      <c r="AP22" s="12">
        <f>SUM(AP3:AP21)</f>
        <v>0</v>
      </c>
    </row>
    <row r="23" spans="1:42" ht="18" customHeight="1" x14ac:dyDescent="0.25">
      <c r="U23" s="85">
        <f>COUNTA(U3:U21)</f>
        <v>19</v>
      </c>
      <c r="AI23" s="90"/>
      <c r="AJ23" s="14" t="s">
        <v>9</v>
      </c>
      <c r="AK23" s="15">
        <v>0.19</v>
      </c>
      <c r="AL23" s="16">
        <f>AL22*Ust</f>
        <v>0</v>
      </c>
      <c r="AN23" s="49" t="s">
        <v>9</v>
      </c>
      <c r="AO23" s="15">
        <v>0.19</v>
      </c>
      <c r="AP23" s="16">
        <f>AP22*Ust</f>
        <v>0</v>
      </c>
    </row>
    <row r="24" spans="1:42" ht="18" customHeight="1" x14ac:dyDescent="0.25">
      <c r="AI24" s="90"/>
      <c r="AJ24" s="91" t="s">
        <v>10</v>
      </c>
      <c r="AK24" s="16"/>
      <c r="AL24" s="16">
        <f>AL22+AL23</f>
        <v>0</v>
      </c>
      <c r="AN24" s="50" t="s">
        <v>10</v>
      </c>
      <c r="AO24" s="16"/>
      <c r="AP24" s="16">
        <f>AP22+AP23</f>
        <v>0</v>
      </c>
    </row>
    <row r="30" spans="1:42" x14ac:dyDescent="0.25">
      <c r="F30" s="86"/>
      <c r="G30" s="86"/>
    </row>
    <row r="31" spans="1:42" x14ac:dyDescent="0.25">
      <c r="F31" s="86"/>
      <c r="G31" s="86"/>
    </row>
    <row r="32" spans="1:42" x14ac:dyDescent="0.25">
      <c r="F32" s="86"/>
      <c r="G32" s="86"/>
    </row>
  </sheetData>
  <sheetProtection algorithmName="SHA-512" hashValue="lIeGbfQs+9GJuMzSgWezrCqMLXPDCpcW1ho9kTIU8q1OzZRevUEssBeuV4OsHiuO63Y5TmPWD3n4ms23wm8gDw==" saltValue="iyw8sB59Q5rpSM1W6AMcVg==" spinCount="100000" sheet="1" objects="1" scenarios="1"/>
  <autoFilter ref="C2:AP28" xr:uid="{4F74C5D6-A59A-49CF-BA8C-26C9B37C8195}"/>
  <mergeCells count="11">
    <mergeCell ref="AF13:AF14"/>
    <mergeCell ref="S13:S14"/>
    <mergeCell ref="T13:T14"/>
    <mergeCell ref="Z13:Z14"/>
    <mergeCell ref="AB13:AB14"/>
    <mergeCell ref="AD13:AD14"/>
    <mergeCell ref="AK13:AK14"/>
    <mergeCell ref="AL13:AL14"/>
    <mergeCell ref="AN13:AN14"/>
    <mergeCell ref="AO13:AO14"/>
    <mergeCell ref="AP13:AP14"/>
  </mergeCells>
  <phoneticPr fontId="3" type="noConversion"/>
  <pageMargins left="0.45" right="0.45" top="0.51749999999999996" bottom="0.52500000000000002" header="0.3" footer="0.3"/>
  <pageSetup paperSize="8" scale="31" fitToHeight="0" orientation="landscape" r:id="rId1"/>
  <headerFooter>
    <oddHeader>&amp;L&amp;"Arial,Fett"&amp;20&amp;A</oddHeader>
    <oddFooter>&amp;L&amp;F&amp;RSeite &amp;P von &amp;N Seiten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EDBE-F218-CA41-A531-E0ABECF77FC1}">
  <sheetPr>
    <pageSetUpPr fitToPage="1"/>
  </sheetPr>
  <dimension ref="A1:K10"/>
  <sheetViews>
    <sheetView view="pageLayout" zoomScale="130" zoomScaleNormal="200" zoomScaleSheetLayoutView="120" zoomScalePageLayoutView="130" workbookViewId="0">
      <selection activeCell="I1" activeCellId="1" sqref="A1:G1048576 I1:K1048576"/>
    </sheetView>
  </sheetViews>
  <sheetFormatPr baseColWidth="10" defaultColWidth="11.36328125" defaultRowHeight="14" x14ac:dyDescent="0.3"/>
  <cols>
    <col min="1" max="1" width="10.6328125" style="25" customWidth="1"/>
    <col min="2" max="2" width="7.453125" style="25" customWidth="1"/>
    <col min="3" max="3" width="31.36328125" style="25" customWidth="1"/>
    <col min="4" max="4" width="13.6328125" style="25" customWidth="1"/>
    <col min="5" max="5" width="35.6328125" style="25" customWidth="1"/>
    <col min="6" max="6" width="10" style="25" customWidth="1"/>
    <col min="7" max="7" width="6.453125" style="25" customWidth="1"/>
    <col min="8" max="8" width="12.1796875" style="22" customWidth="1"/>
    <col min="9" max="9" width="10.1796875" style="25" customWidth="1"/>
    <col min="10" max="10" width="10.6328125" style="25" customWidth="1"/>
    <col min="11" max="11" width="12.36328125" style="25" customWidth="1"/>
    <col min="12" max="16384" width="11.36328125" style="1"/>
  </cols>
  <sheetData>
    <row r="1" spans="1:11" ht="34.5" x14ac:dyDescent="0.3">
      <c r="A1" s="97" t="s">
        <v>197</v>
      </c>
      <c r="B1" s="98" t="s">
        <v>198</v>
      </c>
      <c r="C1" s="98" t="s">
        <v>199</v>
      </c>
      <c r="D1" s="97" t="s">
        <v>200</v>
      </c>
      <c r="E1" s="99" t="s">
        <v>201</v>
      </c>
      <c r="F1" s="100" t="s">
        <v>202</v>
      </c>
      <c r="G1" s="98" t="s">
        <v>203</v>
      </c>
      <c r="H1" s="95" t="s">
        <v>204</v>
      </c>
      <c r="I1" s="98" t="s">
        <v>205</v>
      </c>
      <c r="J1" s="98" t="s">
        <v>206</v>
      </c>
      <c r="K1" s="98"/>
    </row>
    <row r="2" spans="1:11" ht="34" customHeight="1" x14ac:dyDescent="0.3">
      <c r="A2" s="101" t="s">
        <v>243</v>
      </c>
      <c r="B2" s="102" t="s">
        <v>207</v>
      </c>
      <c r="C2" s="103" t="s">
        <v>208</v>
      </c>
      <c r="D2" s="103" t="s">
        <v>209</v>
      </c>
      <c r="E2" s="103" t="s">
        <v>210</v>
      </c>
      <c r="F2" s="104">
        <v>1</v>
      </c>
      <c r="G2" s="105" t="s">
        <v>211</v>
      </c>
      <c r="H2" s="4"/>
      <c r="I2" s="105" t="s">
        <v>212</v>
      </c>
      <c r="J2" s="105">
        <v>10</v>
      </c>
      <c r="K2" s="109">
        <f>F2*H2*J2</f>
        <v>0</v>
      </c>
    </row>
    <row r="3" spans="1:11" ht="49" customHeight="1" x14ac:dyDescent="0.3">
      <c r="A3" s="101" t="s">
        <v>244</v>
      </c>
      <c r="B3" s="102" t="s">
        <v>207</v>
      </c>
      <c r="C3" s="103" t="s">
        <v>213</v>
      </c>
      <c r="D3" s="103" t="s">
        <v>209</v>
      </c>
      <c r="E3" s="103" t="s">
        <v>214</v>
      </c>
      <c r="F3" s="104">
        <v>1</v>
      </c>
      <c r="G3" s="105" t="s">
        <v>211</v>
      </c>
      <c r="H3" s="4"/>
      <c r="I3" s="105" t="s">
        <v>11</v>
      </c>
      <c r="J3" s="105">
        <v>5</v>
      </c>
      <c r="K3" s="109">
        <f t="shared" ref="K3:K7" si="0">F3*H3*J3</f>
        <v>0</v>
      </c>
    </row>
    <row r="4" spans="1:11" ht="34" customHeight="1" x14ac:dyDescent="0.3">
      <c r="A4" s="101" t="s">
        <v>245</v>
      </c>
      <c r="B4" s="102" t="s">
        <v>207</v>
      </c>
      <c r="C4" s="103" t="s">
        <v>215</v>
      </c>
      <c r="D4" s="103" t="s">
        <v>209</v>
      </c>
      <c r="E4" s="103" t="s">
        <v>216</v>
      </c>
      <c r="F4" s="104">
        <v>1</v>
      </c>
      <c r="G4" s="105" t="s">
        <v>211</v>
      </c>
      <c r="H4" s="4"/>
      <c r="I4" s="105" t="s">
        <v>12</v>
      </c>
      <c r="J4" s="105">
        <v>2</v>
      </c>
      <c r="K4" s="109">
        <f t="shared" si="0"/>
        <v>0</v>
      </c>
    </row>
    <row r="5" spans="1:11" ht="34" customHeight="1" x14ac:dyDescent="0.3">
      <c r="A5" s="101" t="s">
        <v>246</v>
      </c>
      <c r="B5" s="102" t="s">
        <v>207</v>
      </c>
      <c r="C5" s="103" t="s">
        <v>217</v>
      </c>
      <c r="D5" s="103" t="s">
        <v>218</v>
      </c>
      <c r="E5" s="103" t="s">
        <v>210</v>
      </c>
      <c r="F5" s="104">
        <v>1</v>
      </c>
      <c r="G5" s="105" t="s">
        <v>211</v>
      </c>
      <c r="H5" s="4"/>
      <c r="I5" s="105" t="s">
        <v>212</v>
      </c>
      <c r="J5" s="105">
        <v>10</v>
      </c>
      <c r="K5" s="109">
        <f t="shared" si="0"/>
        <v>0</v>
      </c>
    </row>
    <row r="6" spans="1:11" ht="46" customHeight="1" x14ac:dyDescent="0.3">
      <c r="A6" s="101" t="s">
        <v>247</v>
      </c>
      <c r="B6" s="102" t="s">
        <v>207</v>
      </c>
      <c r="C6" s="103" t="s">
        <v>219</v>
      </c>
      <c r="D6" s="103" t="s">
        <v>218</v>
      </c>
      <c r="E6" s="103" t="s">
        <v>214</v>
      </c>
      <c r="F6" s="104">
        <v>1</v>
      </c>
      <c r="G6" s="105" t="s">
        <v>211</v>
      </c>
      <c r="H6" s="4"/>
      <c r="I6" s="105" t="s">
        <v>11</v>
      </c>
      <c r="J6" s="105">
        <v>5</v>
      </c>
      <c r="K6" s="109">
        <f t="shared" si="0"/>
        <v>0</v>
      </c>
    </row>
    <row r="7" spans="1:11" ht="33" customHeight="1" x14ac:dyDescent="0.3">
      <c r="A7" s="101" t="s">
        <v>248</v>
      </c>
      <c r="B7" s="102" t="s">
        <v>207</v>
      </c>
      <c r="C7" s="103" t="s">
        <v>220</v>
      </c>
      <c r="D7" s="103" t="s">
        <v>218</v>
      </c>
      <c r="E7" s="103" t="s">
        <v>216</v>
      </c>
      <c r="F7" s="104">
        <v>1</v>
      </c>
      <c r="G7" s="105" t="s">
        <v>211</v>
      </c>
      <c r="H7" s="4"/>
      <c r="I7" s="105" t="s">
        <v>12</v>
      </c>
      <c r="J7" s="105">
        <v>2</v>
      </c>
      <c r="K7" s="109">
        <f t="shared" si="0"/>
        <v>0</v>
      </c>
    </row>
    <row r="8" spans="1:11" x14ac:dyDescent="0.3">
      <c r="A8" s="106" t="s">
        <v>221</v>
      </c>
      <c r="J8" s="110" t="s">
        <v>222</v>
      </c>
      <c r="K8" s="35">
        <f>SUM(K2:K7)</f>
        <v>0</v>
      </c>
    </row>
    <row r="9" spans="1:11" x14ac:dyDescent="0.3">
      <c r="A9" s="107" t="s">
        <v>223</v>
      </c>
      <c r="J9" s="111" t="s">
        <v>224</v>
      </c>
    </row>
    <row r="10" spans="1:11" x14ac:dyDescent="0.3">
      <c r="A10" s="108" t="s">
        <v>225</v>
      </c>
    </row>
  </sheetData>
  <sheetProtection algorithmName="SHA-512" hashValue="up1NHaviHlbgOVNPlQvFlY32pyl6oMhJwNZ/s9AFA1dJSgLRcgHUTD/VKViVHnUfkuPOfb9xOnXSROCGvpdxmA==" saltValue="JcVlErHuhzITxYmY6DbAcA==" spinCount="100000" sheet="1" objects="1" scenarios="1"/>
  <phoneticPr fontId="3" type="noConversion"/>
  <dataValidations count="1">
    <dataValidation type="decimal" operator="greaterThanOrEqual" allowBlank="1" showErrorMessage="1" errorTitle="Eingabeprüfung" error="Es können nur positive Zahlen eingegeben werden. Bemerkungen und Kommentierungen müssen separat unter Angabe der Positionsnummer übermittelt werden." sqref="H2:H7" xr:uid="{E06E218D-F762-6340-AD44-4C76DDE3B034}">
      <formula1>0</formula1>
    </dataValidation>
  </dataValidations>
  <pageMargins left="0.7" right="0.7" top="0.78740157499999996" bottom="0.78740157499999996" header="0.3" footer="0.3"/>
  <pageSetup paperSize="9" scale="82" fitToHeight="0" orientation="landscape" r:id="rId1"/>
  <headerFooter>
    <oddHeader>&amp;L&amp;"Arial,Fett"&amp;12&amp;A</oddHeader>
    <oddFooter>&amp;L&amp;F&amp;RSeite &amp;P von &amp;N Seiten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E1F4-0E1B-BB4E-839B-C25BE4D2A310}">
  <sheetPr>
    <pageSetUpPr fitToPage="1"/>
  </sheetPr>
  <dimension ref="A1:J6"/>
  <sheetViews>
    <sheetView tabSelected="1" zoomScale="130" zoomScaleNormal="130" zoomScaleSheetLayoutView="190" workbookViewId="0">
      <selection activeCell="E3" sqref="E3"/>
    </sheetView>
  </sheetViews>
  <sheetFormatPr baseColWidth="10" defaultColWidth="10.81640625" defaultRowHeight="14" x14ac:dyDescent="0.3"/>
  <cols>
    <col min="1" max="1" width="12.81640625" style="25" customWidth="1"/>
    <col min="2" max="2" width="7.1796875" style="25" customWidth="1"/>
    <col min="3" max="3" width="33.453125" style="25" customWidth="1"/>
    <col min="4" max="4" width="42.1796875" style="25" customWidth="1"/>
    <col min="5" max="5" width="10" style="25" customWidth="1"/>
    <col min="6" max="6" width="5.6328125" style="25" customWidth="1"/>
    <col min="7" max="7" width="12" style="22" customWidth="1"/>
    <col min="8" max="9" width="10.81640625" style="25"/>
    <col min="10" max="10" width="13.81640625" style="25" customWidth="1"/>
    <col min="11" max="16384" width="10.81640625" style="1"/>
  </cols>
  <sheetData>
    <row r="1" spans="1:10" ht="33" customHeight="1" x14ac:dyDescent="0.3">
      <c r="A1" s="31" t="s">
        <v>226</v>
      </c>
      <c r="B1" s="113" t="s">
        <v>198</v>
      </c>
      <c r="C1" s="113" t="s">
        <v>199</v>
      </c>
      <c r="D1" s="114" t="s">
        <v>201</v>
      </c>
      <c r="E1" s="115" t="s">
        <v>202</v>
      </c>
      <c r="F1" s="113" t="s">
        <v>203</v>
      </c>
      <c r="G1" s="112" t="s">
        <v>227</v>
      </c>
      <c r="H1" s="119" t="s">
        <v>205</v>
      </c>
      <c r="I1" s="119" t="s">
        <v>206</v>
      </c>
      <c r="J1" s="119"/>
    </row>
    <row r="2" spans="1:10" ht="77" customHeight="1" x14ac:dyDescent="0.3">
      <c r="A2" s="101" t="s">
        <v>249</v>
      </c>
      <c r="B2" s="116" t="s">
        <v>207</v>
      </c>
      <c r="C2" s="117" t="s">
        <v>228</v>
      </c>
      <c r="D2" s="118" t="s">
        <v>229</v>
      </c>
      <c r="E2" s="104">
        <v>1</v>
      </c>
      <c r="F2" s="105" t="s">
        <v>230</v>
      </c>
      <c r="G2" s="4"/>
      <c r="H2" s="105" t="s">
        <v>212</v>
      </c>
      <c r="I2" s="105">
        <v>10</v>
      </c>
      <c r="J2" s="109">
        <f>E2*G2*I2</f>
        <v>0</v>
      </c>
    </row>
    <row r="3" spans="1:10" ht="74" customHeight="1" x14ac:dyDescent="0.3">
      <c r="A3" s="101" t="s">
        <v>250</v>
      </c>
      <c r="B3" s="116" t="s">
        <v>207</v>
      </c>
      <c r="C3" s="118" t="s">
        <v>231</v>
      </c>
      <c r="D3" s="118" t="s">
        <v>229</v>
      </c>
      <c r="E3" s="104">
        <v>1</v>
      </c>
      <c r="F3" s="105" t="s">
        <v>230</v>
      </c>
      <c r="G3" s="4"/>
      <c r="H3" s="105" t="s">
        <v>11</v>
      </c>
      <c r="I3" s="105">
        <v>5</v>
      </c>
      <c r="J3" s="109">
        <f>E3*G3*I3</f>
        <v>0</v>
      </c>
    </row>
    <row r="4" spans="1:10" x14ac:dyDescent="0.3">
      <c r="I4" s="110" t="s">
        <v>232</v>
      </c>
      <c r="J4" s="35">
        <f>SUM(J2:J3)</f>
        <v>0</v>
      </c>
    </row>
    <row r="5" spans="1:10" x14ac:dyDescent="0.3">
      <c r="I5" s="111" t="s">
        <v>233</v>
      </c>
    </row>
    <row r="6" spans="1:10" x14ac:dyDescent="0.3">
      <c r="G6" s="96"/>
    </row>
  </sheetData>
  <sheetProtection algorithmName="SHA-512" hashValue="BJIC5SWZSjL+rPHtF+6ZSvuHAebtxJzqCTNAOaTnT8XrDwKiyBnrPrufS9FW4kT32GaQWIDcFl1gh6f2XuI+hQ==" saltValue="ddoVYLhWpGZEp+HUsBzmZg==" spinCount="100000" sheet="1" objects="1" scenarios="1"/>
  <phoneticPr fontId="3" type="noConversion"/>
  <dataValidations count="1">
    <dataValidation type="decimal" operator="greaterThanOrEqual" allowBlank="1" showErrorMessage="1" errorTitle="Eingabeprüfung" error="Es können nur positive Zahlen eingegeben werden. Bemerkungen und Kommentierungen müssen separat unter Angabe der Positionsnummer übermittelt werden." sqref="G2:G3" xr:uid="{32C50B22-D47C-974F-BB68-00B59F20CD6F}">
      <formula1>0</formula1>
    </dataValidation>
  </dataValidations>
  <pageMargins left="0.7" right="0.7" top="1.0819444444444444" bottom="0.78740157499999996" header="0.3" footer="0.3"/>
  <pageSetup paperSize="9" scale="95" fitToHeight="0" orientation="landscape" horizontalDpi="0" verticalDpi="0"/>
  <headerFooter>
    <oddHeader>&amp;L&amp;"Arial,Fett"&amp;12
&amp;A</oddHeader>
    <oddFooter>&amp;L&amp;F&amp;RSeite &amp;P von &amp;N Seiten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32B2EB3A02A41BAC858C25B826DAD" ma:contentTypeVersion="4" ma:contentTypeDescription="Ein neues Dokument erstellen." ma:contentTypeScope="" ma:versionID="29154cd2c71b5421ca6426aff9d10a12">
  <xsd:schema xmlns:xsd="http://www.w3.org/2001/XMLSchema" xmlns:xs="http://www.w3.org/2001/XMLSchema" xmlns:p="http://schemas.microsoft.com/office/2006/metadata/properties" xmlns:ns2="766a9436-1857-49af-aaf5-a82080268c14" targetNamespace="http://schemas.microsoft.com/office/2006/metadata/properties" ma:root="true" ma:fieldsID="09d6c7b1543c72d2898473dc6551fe60" ns2:_="">
    <xsd:import namespace="766a9436-1857-49af-aaf5-a82080268c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a9436-1857-49af-aaf5-a82080268c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6A1FB7-5E2E-4CF1-ABDF-37A0346EA0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C0CCB-D253-45E9-9A41-1941DD433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a9436-1857-49af-aaf5-a82080268c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259916-7493-4EF8-BEE5-020F2930FBB4}">
  <ds:schemaRefs>
    <ds:schemaRef ds:uri="766a9436-1857-49af-aaf5-a82080268c14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7</vt:i4>
      </vt:variant>
    </vt:vector>
  </HeadingPairs>
  <TitlesOfParts>
    <vt:vector size="11" baseType="lpstr">
      <vt:lpstr>D07_L3.0 Deckblatt</vt:lpstr>
      <vt:lpstr>D07_L3.1 Objekt- &amp; Preiskatalog</vt:lpstr>
      <vt:lpstr>D07_L3.2 Stundensätze</vt:lpstr>
      <vt:lpstr>D07_L3.3 Sonderleistung</vt:lpstr>
      <vt:lpstr>'D07_L3.1 Objekt- &amp; Preiskatalog'!brutto</vt:lpstr>
      <vt:lpstr>'D07_L3.0 Deckblatt'!Druckbereich</vt:lpstr>
      <vt:lpstr>'D07_L3.1 Objekt- &amp; Preiskatalog'!Druckbereich</vt:lpstr>
      <vt:lpstr>'D07_L3.2 Stundensätze'!Druckbereich</vt:lpstr>
      <vt:lpstr>'D07_L3.1 Objekt- &amp; Preiskatalog'!Drucktitel</vt:lpstr>
      <vt:lpstr>Netto</vt:lpstr>
      <vt:lpstr>'D07_L3.1 Objekt- &amp; Preiskatalog'!Ust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Schöttler, Doreen</dc:creator>
  <cp:keywords/>
  <dc:description/>
  <cp:lastModifiedBy>Pandzic, Benjamin</cp:lastModifiedBy>
  <cp:revision/>
  <dcterms:created xsi:type="dcterms:W3CDTF">2025-02-19T09:42:04Z</dcterms:created>
  <dcterms:modified xsi:type="dcterms:W3CDTF">2026-03-12T10:21:34Z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0x01010011032B2EB3A02A41BAC858C25B826DAD</vt:lpwstr>
  </property>
</Properties>
</file>